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5655" windowHeight="4530" activeTab="0"/>
  </bookViews>
  <sheets>
    <sheet name="MECSB" sheetId="1" r:id="rId1"/>
    <sheet name="MEBFP" sheetId="2" r:id="rId2"/>
    <sheet name="MEFL" sheetId="3" r:id="rId3"/>
    <sheet name="MEPE" sheetId="4" r:id="rId4"/>
    <sheet name="MEPTR" sheetId="5" r:id="rId5"/>
    <sheet name="MECY" sheetId="6" r:id="rId6"/>
    <sheet name="MEPCY7" sheetId="7" r:id="rId7"/>
    <sheet name="MEAP" sheetId="8" r:id="rId8"/>
    <sheet name="MEAPCY7" sheetId="9" r:id="rId9"/>
  </sheets>
  <definedNames>
    <definedName name="_xlnm.Print_Area" localSheetId="7">'MEAP'!$A$1:$H$46</definedName>
    <definedName name="_xlnm.Print_Area" localSheetId="8">'MEAPCY7'!$A$1:$H$46</definedName>
    <definedName name="_xlnm.Print_Area" localSheetId="1">'MEBFP'!$A$1:$H$49</definedName>
    <definedName name="_xlnm.Print_Area" localSheetId="0">'MECSB'!$A$1:$H$49</definedName>
    <definedName name="_xlnm.Print_Area" localSheetId="5">'MECY'!$A$1:$H$44</definedName>
    <definedName name="_xlnm.Print_Area" localSheetId="2">'MEFL'!$A$1:$H$49</definedName>
    <definedName name="_xlnm.Print_Area" localSheetId="6">'MEPCY7'!$A$1:$H$46</definedName>
    <definedName name="_xlnm.Print_Area" localSheetId="3">'MEPE'!$A$1:$H$44</definedName>
    <definedName name="_xlnm.Print_Area" localSheetId="4">'MEPTR'!$A$1:$H$46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<sst xmlns="http://schemas.openxmlformats.org/spreadsheetml/2006/main" count="810" uniqueCount="125">
  <si>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</si>
  <si>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</si>
  <si>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</si>
  <si>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</si>
  <si>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</si>
  <si>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</si>
  <si>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</si>
  <si>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</si>
  <si>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</si>
  <si>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</si>
  <si>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</si>
  <si>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</si>
  <si>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</si>
  <si>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</si>
  <si>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</si>
  <si>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</si>
  <si>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</si>
  <si>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</si>
  <si>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</si>
  <si>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</si>
  <si>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</si>
  <si>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</si>
  <si>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</si>
  <si>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</si>
  <si>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</si>
  <si>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>MEPTR</t>
  </si>
  <si>
    <t>MEPTR LOG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</si>
  <si>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</si>
  <si>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</si>
  <si>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</si>
  <si>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</si>
  <si>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</si>
  <si>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</si>
  <si>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</si>
  <si>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</si>
  <si>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 xml:space="preserve">  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</si>
  <si>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</si>
  <si>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</si>
  <si>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</si>
  <si>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</si>
  <si>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</si>
  <si>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</si>
  <si>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</si>
  <si>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</si>
  <si>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</si>
  <si>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</si>
  <si>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</si>
  <si>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</si>
  <si>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</si>
  <si>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</si>
  <si>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</si>
  <si>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</si>
  <si>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MEPTR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</si>
  <si>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</si>
  <si>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</si>
  <si>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</si>
  <si>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</si>
  <si>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</si>
  <si>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</si>
  <si>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</si>
  <si>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</si>
  <si>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</si>
  <si>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</si>
  <si>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</si>
  <si>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</si>
  <si>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</si>
  <si>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</si>
  <si>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</si>
  <si>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</si>
  <si>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</si>
  <si>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</si>
  <si>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 xml:space="preserve">MEPE/CH# for the </t>
  </si>
  <si>
    <t>MEPE/CH#</t>
  </si>
  <si>
    <t>Determination of New MEPE</t>
  </si>
  <si>
    <t>New MEPE</t>
  </si>
  <si>
    <t>CALC. MEPTR</t>
  </si>
  <si>
    <t xml:space="preserve">MEPTR/CH# for the </t>
  </si>
  <si>
    <t>Determination of New MEPTR</t>
  </si>
  <si>
    <t>MEPTR/CH#</t>
  </si>
  <si>
    <t>New MEPTR</t>
  </si>
  <si>
    <t>Rainbow Calibration Particles (RCP-30-5A)</t>
  </si>
  <si>
    <t>values for RCP-30-5A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</si>
  <si>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</si>
  <si>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</si>
  <si>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 xml:space="preserve">     TABLE NO. 6</t>
  </si>
  <si>
    <t>MECY</t>
  </si>
  <si>
    <t>MECY LOG</t>
  </si>
  <si>
    <t>CALC. MECY</t>
  </si>
  <si>
    <t>Determination of New MECY</t>
  </si>
  <si>
    <t>New MECY</t>
  </si>
  <si>
    <t>Calc. MECY</t>
  </si>
  <si>
    <t>MECY/CH#</t>
  </si>
  <si>
    <t xml:space="preserve">MECY/CH# for the </t>
  </si>
  <si>
    <t>MECSB</t>
  </si>
  <si>
    <t>MECSB LOG</t>
  </si>
  <si>
    <t>CALC. MECSB</t>
  </si>
  <si>
    <t>Calc. MECSB</t>
  </si>
  <si>
    <t xml:space="preserve">MECSB/CH# for the </t>
  </si>
  <si>
    <t>MECSB/CH#</t>
  </si>
  <si>
    <t xml:space="preserve">Determination of New MECSB </t>
  </si>
  <si>
    <t>New MECSB</t>
  </si>
  <si>
    <t>MEBFP</t>
  </si>
  <si>
    <t>MEBFP LOG</t>
  </si>
  <si>
    <t>CALC. MEBFP</t>
  </si>
  <si>
    <t>Calc. MEBFP</t>
  </si>
  <si>
    <t xml:space="preserve">MEBFP/CH# for the </t>
  </si>
  <si>
    <t>MEBFP/CH#</t>
  </si>
  <si>
    <t xml:space="preserve">Determination of New MEBFP </t>
  </si>
  <si>
    <t>New MEBFP</t>
  </si>
  <si>
    <t>MEPCY7</t>
  </si>
  <si>
    <t>MEPCY7 LOG</t>
  </si>
  <si>
    <t>CALC. MEPCY7</t>
  </si>
  <si>
    <t>Calc. MEPCY7</t>
  </si>
  <si>
    <t xml:space="preserve">MEPCY7/CH# for the </t>
  </si>
  <si>
    <t>MEPCY7/CH#</t>
  </si>
  <si>
    <t>Determination of New MEPCY7</t>
  </si>
  <si>
    <t>New MEPCY7</t>
  </si>
  <si>
    <t>MEAPCY7</t>
  </si>
  <si>
    <t>MEAPCY7 LOG</t>
  </si>
  <si>
    <t xml:space="preserve">CALC. MEAPCY7 </t>
  </si>
  <si>
    <t>Calc. MEAPCY7</t>
  </si>
  <si>
    <t xml:space="preserve">MEAPCY7/CH# for the </t>
  </si>
  <si>
    <t>MEAPCY7/CH#</t>
  </si>
  <si>
    <t>Determination of New MEAPCY7</t>
  </si>
  <si>
    <t>New MEAPCY7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</si>
</sst>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</numFmts>
  <fonts count="77">
    <font>
      <sz val="10"/>
      <name val="Arial"/>
      <family val="0"/>
    </font>
    <font>
      <b/>
      <sz val="10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0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15.5"/>
      <color indexed="8"/>
      <name val="Arial"/>
      <family val="2"/>
    </font>
    <font>
      <sz val="10.25"/>
      <color indexed="8"/>
      <name val="Arial"/>
      <family val="2"/>
    </font>
    <font>
      <vertAlign val="superscript"/>
      <sz val="15.5"/>
      <color indexed="8"/>
      <name val="Arial"/>
      <family val="2"/>
    </font>
    <font>
      <sz val="15"/>
      <color indexed="8"/>
      <name val="Arial"/>
      <family val="2"/>
    </font>
    <font>
      <sz val="9.75"/>
      <color indexed="8"/>
      <name val="Arial"/>
      <family val="2"/>
    </font>
    <font>
      <vertAlign val="superscript"/>
      <sz val="15"/>
      <color indexed="8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75"/>
      <color indexed="8"/>
      <name val="Arial"/>
      <family val="2"/>
    </font>
    <font>
      <b/>
      <sz val="18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.25"/>
      <color indexed="8"/>
      <name val="Arial"/>
      <family val="2"/>
    </font>
    <font>
      <b/>
      <sz val="11.5"/>
      <color indexed="8"/>
      <name val="Arial"/>
      <family val="2"/>
    </font>
    <font>
      <b/>
      <sz val="18.75"/>
      <color indexed="8"/>
      <name val="Arial"/>
      <family val="2"/>
    </font>
    <font>
      <b/>
      <sz val="12.25"/>
      <color indexed="8"/>
      <name val="Arial"/>
      <family val="2"/>
    </font>
    <font>
      <b/>
      <sz val="11.25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center"/>
      <protection hidden="1"/>
    </xf>
    <xf numFmtId="1" fontId="1" fillId="34" borderId="15" xfId="0" applyNumberFormat="1" applyFont="1" applyFill="1" applyBorder="1" applyAlignment="1">
      <alignment horizontal="right"/>
    </xf>
    <xf numFmtId="0" fontId="0" fillId="35" borderId="16" xfId="0" applyFill="1" applyBorder="1" applyAlignment="1">
      <alignment horizontal="center"/>
    </xf>
    <xf numFmtId="167" fontId="0" fillId="35" borderId="10" xfId="0" applyNumberFormat="1" applyFill="1" applyBorder="1" applyAlignment="1" applyProtection="1">
      <alignment horizontal="center"/>
      <protection hidden="1"/>
    </xf>
    <xf numFmtId="10" fontId="0" fillId="35" borderId="10" xfId="0" applyNumberFormat="1" applyFill="1" applyBorder="1" applyAlignment="1" applyProtection="1">
      <alignment horizontal="center"/>
      <protection hidden="1"/>
    </xf>
    <xf numFmtId="1" fontId="0" fillId="35" borderId="19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166" fontId="8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67" fontId="0" fillId="33" borderId="20" xfId="0" applyNumberForma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hidden="1"/>
    </xf>
    <xf numFmtId="10" fontId="0" fillId="33" borderId="10" xfId="0" applyNumberFormat="1" applyFill="1" applyBorder="1" applyAlignment="1" applyProtection="1">
      <alignment horizontal="center"/>
      <protection hidden="1"/>
    </xf>
    <xf numFmtId="10" fontId="0" fillId="33" borderId="20" xfId="0" applyNumberFormat="1" applyFill="1" applyBorder="1" applyAlignment="1" applyProtection="1">
      <alignment horizontal="center"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1" fontId="0" fillId="33" borderId="19" xfId="0" applyNumberFormat="1" applyFill="1" applyBorder="1" applyAlignment="1" applyProtection="1">
      <alignment/>
      <protection hidden="1"/>
    </xf>
    <xf numFmtId="0" fontId="11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1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12" fillId="36" borderId="31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3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3" fillId="34" borderId="34" xfId="0" applyFont="1" applyFill="1" applyBorder="1" applyAlignment="1">
      <alignment horizontal="left"/>
    </xf>
    <xf numFmtId="0" fontId="14" fillId="34" borderId="35" xfId="0" applyFont="1" applyFill="1" applyBorder="1" applyAlignment="1">
      <alignment horizontal="left"/>
    </xf>
    <xf numFmtId="0" fontId="0" fillId="35" borderId="20" xfId="0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hidden="1"/>
    </xf>
    <xf numFmtId="0" fontId="14" fillId="34" borderId="33" xfId="0" applyFont="1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19" fillId="0" borderId="0" xfId="0" applyFont="1" applyBorder="1" applyAlignment="1">
      <alignment/>
    </xf>
    <xf numFmtId="0" fontId="3" fillId="35" borderId="25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7" fillId="0" borderId="31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169" fontId="0" fillId="33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>
      <alignment horizontal="right"/>
    </xf>
    <xf numFmtId="166" fontId="1" fillId="35" borderId="33" xfId="0" applyNumberFormat="1" applyFont="1" applyFill="1" applyBorder="1" applyAlignment="1" applyProtection="1">
      <alignment horizontal="left"/>
      <protection hidden="1"/>
    </xf>
    <xf numFmtId="0" fontId="1" fillId="35" borderId="34" xfId="0" applyFont="1" applyFill="1" applyBorder="1" applyAlignment="1">
      <alignment horizontal="right"/>
    </xf>
    <xf numFmtId="166" fontId="1" fillId="35" borderId="35" xfId="0" applyNumberFormat="1" applyFont="1" applyFill="1" applyBorder="1" applyAlignment="1" applyProtection="1">
      <alignment horizontal="left"/>
      <protection hidden="1"/>
    </xf>
    <xf numFmtId="0" fontId="1" fillId="35" borderId="39" xfId="0" applyFont="1" applyFill="1" applyBorder="1" applyAlignment="1">
      <alignment horizontal="right"/>
    </xf>
    <xf numFmtId="166" fontId="1" fillId="35" borderId="40" xfId="0" applyNumberFormat="1" applyFont="1" applyFill="1" applyBorder="1" applyAlignment="1" applyProtection="1">
      <alignment horizontal="left"/>
      <protection hidden="1"/>
    </xf>
    <xf numFmtId="0" fontId="21" fillId="35" borderId="32" xfId="0" applyFont="1" applyFill="1" applyBorder="1" applyAlignment="1">
      <alignment horizontal="right"/>
    </xf>
    <xf numFmtId="0" fontId="21" fillId="35" borderId="34" xfId="0" applyFont="1" applyFill="1" applyBorder="1" applyAlignment="1">
      <alignment horizontal="right"/>
    </xf>
    <xf numFmtId="0" fontId="21" fillId="35" borderId="39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166" fontId="1" fillId="33" borderId="33" xfId="0" applyNumberFormat="1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>
      <alignment horizontal="right"/>
    </xf>
    <xf numFmtId="166" fontId="1" fillId="33" borderId="35" xfId="0" applyNumberFormat="1" applyFont="1" applyFill="1" applyBorder="1" applyAlignment="1" applyProtection="1">
      <alignment horizontal="left"/>
      <protection hidden="1"/>
    </xf>
    <xf numFmtId="0" fontId="1" fillId="33" borderId="39" xfId="0" applyFont="1" applyFill="1" applyBorder="1" applyAlignment="1">
      <alignment horizontal="right"/>
    </xf>
    <xf numFmtId="166" fontId="1" fillId="33" borderId="40" xfId="0" applyNumberFormat="1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/>
      <protection locked="0"/>
    </xf>
    <xf numFmtId="10" fontId="1" fillId="35" borderId="21" xfId="0" applyNumberFormat="1" applyFont="1" applyFill="1" applyBorder="1" applyAlignment="1">
      <alignment horizontal="center"/>
    </xf>
    <xf numFmtId="10" fontId="1" fillId="33" borderId="21" xfId="0" applyNumberFormat="1" applyFont="1" applyFill="1" applyBorder="1" applyAlignment="1">
      <alignment horizontal="center" vertical="center"/>
    </xf>
    <xf numFmtId="169" fontId="1" fillId="33" borderId="2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20" xfId="0" applyFill="1" applyBorder="1" applyAlignment="1" applyProtection="1">
      <alignment/>
      <protection locked="0"/>
    </xf>
    <xf numFmtId="2" fontId="0" fillId="38" borderId="20" xfId="0" applyNumberFormat="1" applyFill="1" applyBorder="1" applyAlignment="1" applyProtection="1">
      <alignment/>
      <protection hidden="1"/>
    </xf>
    <xf numFmtId="2" fontId="0" fillId="38" borderId="2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8" borderId="20" xfId="0" applyNumberFormat="1" applyFill="1" applyBorder="1" applyAlignment="1" applyProtection="1">
      <alignment/>
      <protection locked="0"/>
    </xf>
    <xf numFmtId="1" fontId="0" fillId="38" borderId="26" xfId="0" applyNumberFormat="1" applyFill="1" applyBorder="1" applyAlignment="1" applyProtection="1">
      <alignment/>
      <protection hidden="1"/>
    </xf>
    <xf numFmtId="1" fontId="0" fillId="38" borderId="19" xfId="0" applyNumberFormat="1" applyFill="1" applyBorder="1" applyAlignment="1" applyProtection="1">
      <alignment/>
      <protection hidden="1"/>
    </xf>
    <xf numFmtId="1" fontId="0" fillId="38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2" fontId="0" fillId="33" borderId="20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 locked="0"/>
    </xf>
    <xf numFmtId="2" fontId="0" fillId="35" borderId="20" xfId="0" applyNumberFormat="1" applyFill="1" applyBorder="1" applyAlignment="1" applyProtection="1">
      <alignment/>
      <protection hidden="1" locked="0"/>
    </xf>
    <xf numFmtId="0" fontId="1" fillId="0" borderId="2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23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7" fontId="0" fillId="35" borderId="45" xfId="0" applyNumberFormat="1" applyFill="1" applyBorder="1" applyAlignment="1" applyProtection="1">
      <alignment horizontal="center"/>
      <protection hidden="1"/>
    </xf>
    <xf numFmtId="167" fontId="0" fillId="35" borderId="46" xfId="0" applyNumberFormat="1" applyFill="1" applyBorder="1" applyAlignment="1" applyProtection="1">
      <alignment horizontal="center"/>
      <protection hidden="1"/>
    </xf>
    <xf numFmtId="10" fontId="0" fillId="35" borderId="45" xfId="0" applyNumberFormat="1" applyFill="1" applyBorder="1" applyAlignment="1" applyProtection="1">
      <alignment horizontal="center"/>
      <protection hidden="1"/>
    </xf>
    <xf numFmtId="0" fontId="0" fillId="37" borderId="47" xfId="0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 applyProtection="1">
      <alignment/>
      <protection/>
    </xf>
    <xf numFmtId="167" fontId="0" fillId="33" borderId="30" xfId="0" applyNumberFormat="1" applyFill="1" applyBorder="1" applyAlignment="1" applyProtection="1">
      <alignment horizontal="center"/>
      <protection hidden="1"/>
    </xf>
    <xf numFmtId="167" fontId="0" fillId="33" borderId="17" xfId="0" applyNumberFormat="1" applyFill="1" applyBorder="1" applyAlignment="1" applyProtection="1">
      <alignment horizontal="center"/>
      <protection hidden="1"/>
    </xf>
    <xf numFmtId="1" fontId="0" fillId="37" borderId="45" xfId="0" applyNumberFormat="1" applyFill="1" applyBorder="1" applyAlignment="1" applyProtection="1">
      <alignment/>
      <protection hidden="1" locked="0"/>
    </xf>
    <xf numFmtId="10" fontId="1" fillId="33" borderId="4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right"/>
    </xf>
    <xf numFmtId="0" fontId="0" fillId="33" borderId="36" xfId="0" applyFill="1" applyBorder="1" applyAlignment="1">
      <alignment horizontal="center"/>
    </xf>
    <xf numFmtId="167" fontId="0" fillId="33" borderId="47" xfId="0" applyNumberFormat="1" applyFill="1" applyBorder="1" applyAlignment="1" applyProtection="1">
      <alignment horizontal="center"/>
      <protection hidden="1"/>
    </xf>
    <xf numFmtId="10" fontId="0" fillId="33" borderId="47" xfId="0" applyNumberFormat="1" applyFill="1" applyBorder="1" applyAlignment="1" applyProtection="1">
      <alignment horizontal="center"/>
      <protection hidden="1"/>
    </xf>
    <xf numFmtId="1" fontId="0" fillId="33" borderId="37" xfId="0" applyNumberFormat="1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/>
      <protection locked="0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1" fontId="0" fillId="37" borderId="47" xfId="0" applyNumberFormat="1" applyFill="1" applyBorder="1" applyAlignment="1" applyProtection="1">
      <alignment/>
      <protection locked="0"/>
    </xf>
    <xf numFmtId="0" fontId="5" fillId="34" borderId="3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5" fillId="39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167" fontId="1" fillId="33" borderId="31" xfId="0" applyNumberFormat="1" applyFont="1" applyFill="1" applyBorder="1" applyAlignment="1" applyProtection="1">
      <alignment horizontal="center"/>
      <protection hidden="1"/>
    </xf>
    <xf numFmtId="0" fontId="1" fillId="0" borderId="50" xfId="0" applyFont="1" applyBorder="1" applyAlignment="1">
      <alignment horizontal="center"/>
    </xf>
    <xf numFmtId="0" fontId="12" fillId="36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5" fillId="39" borderId="39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5" fillId="39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67" fontId="1" fillId="35" borderId="31" xfId="0" applyNumberFormat="1" applyFont="1" applyFill="1" applyBorder="1" applyAlignment="1" applyProtection="1">
      <alignment horizontal="center"/>
      <protection hidden="1"/>
    </xf>
    <xf numFmtId="0" fontId="1" fillId="35" borderId="50" xfId="0" applyFont="1" applyFill="1" applyBorder="1" applyAlignment="1">
      <alignment horizontal="center"/>
    </xf>
    <xf numFmtId="0" fontId="5" fillId="40" borderId="32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5" fillId="34" borderId="39" xfId="0" applyFont="1" applyFill="1" applyBorder="1" applyAlignment="1">
      <alignment horizontal="left"/>
    </xf>
    <xf numFmtId="0" fontId="0" fillId="34" borderId="4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5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167" fontId="1" fillId="33" borderId="39" xfId="0" applyNumberFormat="1" applyFont="1" applyFill="1" applyBorder="1" applyAlignment="1" applyProtection="1">
      <alignment horizontal="center"/>
      <protection hidden="1"/>
    </xf>
    <xf numFmtId="0" fontId="1" fillId="0" borderId="51" xfId="0" applyFont="1" applyBorder="1" applyAlignment="1">
      <alignment horizontal="center"/>
    </xf>
    <xf numFmtId="2" fontId="0" fillId="33" borderId="10" xfId="0" applyNumberFormat="1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(Cascade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MECSB!$C$6:$C$13</c:f>
              <c:numCache/>
            </c:numRef>
          </c:xVal>
          <c:yVal>
            <c:numRef>
              <c:f>MECSB!$D$6:$D$13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MECSB!$C$6:$C$13</c:f>
              <c:numCache/>
            </c:numRef>
          </c:xVal>
          <c:yVal>
            <c:numRef>
              <c:f>MECSB!$F$6:$F$13</c:f>
              <c:numCache/>
            </c:numRef>
          </c:yVal>
          <c:smooth val="0"/>
        </c:ser>
        <c:axId val="67043022"/>
        <c:axId val="66516287"/>
      </c:scatterChart>
      <c:valAx>
        <c:axId val="6704302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6287"/>
        <c:crosses val="autoZero"/>
        <c:crossBetween val="midCat"/>
        <c:dispUnits/>
        <c:majorUnit val="64"/>
        <c:minorUnit val="32"/>
      </c:valAx>
      <c:valAx>
        <c:axId val="6651628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MECSB Relative Values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302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75"/>
          <c:w val="0.8427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MEPTR!$T$6:$T$14</c:f>
              <c:numCache/>
            </c:numRef>
          </c:xVal>
          <c:yVal>
            <c:numRef>
              <c:f>MEPTR!$U$6:$U$14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MEPTR!$C$7:$C$14</c:f>
              <c:numCache/>
            </c:numRef>
          </c:xVal>
          <c:yVal>
            <c:numRef>
              <c:f>MEPTR!$F$7:$F$14</c:f>
              <c:numCache/>
            </c:numRef>
          </c:yVal>
          <c:smooth val="0"/>
        </c:ser>
        <c:axId val="39949064"/>
        <c:axId val="23997257"/>
      </c:scatterChart>
      <c:valAx>
        <c:axId val="3994906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97257"/>
        <c:crosses val="autoZero"/>
        <c:crossBetween val="midCat"/>
        <c:dispUnits/>
        <c:majorUnit val="64"/>
        <c:minorUnit val="32"/>
      </c:valAx>
      <c:valAx>
        <c:axId val="2399725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06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25"/>
          <c:w val="0.841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MECY!$C$6:$C$13</c:f>
              <c:numCache/>
            </c:numRef>
          </c:xVal>
          <c:yVal>
            <c:numRef>
              <c:f>MECY!$D$6:$D$13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MECY!$C$6:$C$13</c:f>
              <c:numCache/>
            </c:numRef>
          </c:xVal>
          <c:yVal>
            <c:numRef>
              <c:f>MECY!$F$6:$F$13</c:f>
              <c:numCache/>
            </c:numRef>
          </c:yVal>
          <c:smooth val="0"/>
        </c:ser>
        <c:axId val="14648722"/>
        <c:axId val="64729635"/>
      </c:scatterChart>
      <c:valAx>
        <c:axId val="1464872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29635"/>
        <c:crosses val="autoZero"/>
        <c:crossBetween val="midCat"/>
        <c:dispUnits/>
        <c:majorUnit val="64"/>
        <c:minorUnit val="32"/>
      </c:valAx>
      <c:valAx>
        <c:axId val="6472963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872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75"/>
          <c:w val="0.841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MECY!$T$6:$T$13</c:f>
              <c:numCache/>
            </c:numRef>
          </c:xVal>
          <c:yVal>
            <c:numRef>
              <c:f>MECY!$U$6:$U$13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MECY!$C$6:$C$13</c:f>
              <c:numCache/>
            </c:numRef>
          </c:xVal>
          <c:yVal>
            <c:numRef>
              <c:f>MECY!$F$6:$F$13</c:f>
              <c:numCache/>
            </c:numRef>
          </c:yVal>
          <c:smooth val="0"/>
        </c:ser>
        <c:axId val="45695804"/>
        <c:axId val="8609053"/>
      </c:scatterChart>
      <c:valAx>
        <c:axId val="4569580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09053"/>
        <c:crosses val="autoZero"/>
        <c:crossBetween val="midCat"/>
        <c:dispUnits/>
        <c:majorUnit val="64"/>
        <c:minorUnit val="32"/>
      </c:valAx>
      <c:valAx>
        <c:axId val="860905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580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MEPCY7!$C$6:$C$13</c:f>
              <c:numCache/>
            </c:numRef>
          </c:xVal>
          <c:yVal>
            <c:numRef>
              <c:f>MEPCY7!$D$6:$D$13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MEPCY7!$C$6:$C$13</c:f>
              <c:numCache/>
            </c:numRef>
          </c:xVal>
          <c:yVal>
            <c:numRef>
              <c:f>MEPCY7!$F$6:$F$13</c:f>
              <c:numCache/>
            </c:numRef>
          </c:yVal>
          <c:smooth val="0"/>
        </c:ser>
        <c:axId val="10372614"/>
        <c:axId val="26244663"/>
      </c:scatterChart>
      <c:valAx>
        <c:axId val="1037261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4663"/>
        <c:crosses val="autoZero"/>
        <c:crossBetween val="midCat"/>
        <c:dispUnits/>
        <c:majorUnit val="64"/>
        <c:minorUnit val="32"/>
      </c:valAx>
      <c:valAx>
        <c:axId val="2624466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MEPECY7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261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MEPCY7!$T$6:$T$13</c:f>
              <c:numCache/>
            </c:numRef>
          </c:xVal>
          <c:yVal>
            <c:numRef>
              <c:f>MEPCY7!$U$6:$U$13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MEPCY7!$C$6:$C$13</c:f>
              <c:numCache/>
            </c:numRef>
          </c:xVal>
          <c:yVal>
            <c:numRef>
              <c:f>MEPCY7!$F$6:$F$13</c:f>
              <c:numCache/>
            </c:numRef>
          </c:yVal>
          <c:smooth val="0"/>
        </c:ser>
        <c:axId val="34875376"/>
        <c:axId val="45442929"/>
      </c:scatterChart>
      <c:valAx>
        <c:axId val="3487537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42929"/>
        <c:crosses val="autoZero"/>
        <c:crossBetween val="midCat"/>
        <c:dispUnits/>
        <c:majorUnit val="64"/>
        <c:minorUnit val="32"/>
      </c:valAx>
      <c:valAx>
        <c:axId val="4544292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7537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MEAP!$C$6:$C$13</c:f>
              <c:numCache/>
            </c:numRef>
          </c:xVal>
          <c:yVal>
            <c:numRef>
              <c:f>MEAP!$D$6:$D$13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6333178"/>
        <c:axId val="56998603"/>
      </c:scatterChart>
      <c:valAx>
        <c:axId val="633317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8603"/>
        <c:crosses val="autoZero"/>
        <c:crossBetween val="midCat"/>
        <c:dispUnits/>
        <c:majorUnit val="64"/>
        <c:minorUnit val="32"/>
      </c:valAx>
      <c:valAx>
        <c:axId val="5699860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317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MEAP!$T$6:$T$13</c:f>
              <c:numCache/>
            </c:numRef>
          </c:xVal>
          <c:yVal>
            <c:numRef>
              <c:f>MEAP!$U$6:$U$13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43225380"/>
        <c:axId val="53484101"/>
      </c:scatterChart>
      <c:valAx>
        <c:axId val="4322538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4101"/>
        <c:crosses val="autoZero"/>
        <c:crossBetween val="midCat"/>
        <c:dispUnits/>
        <c:majorUnit val="64"/>
        <c:minorUnit val="32"/>
      </c:valAx>
      <c:valAx>
        <c:axId val="5348410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538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MEAPCY7!$C$6:$C$13</c:f>
              <c:numCache/>
            </c:numRef>
          </c:xVal>
          <c:yVal>
            <c:numRef>
              <c:f>MEAPCY7!$D$6:$D$13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MEAPCY7!$C$6:$C$13</c:f>
              <c:numCache/>
            </c:numRef>
          </c:xVal>
          <c:yVal>
            <c:numRef>
              <c:f>MEAPCY7!$F$6:$F$13</c:f>
              <c:numCache/>
            </c:numRef>
          </c:yVal>
          <c:smooth val="0"/>
        </c:ser>
        <c:axId val="11594862"/>
        <c:axId val="37244895"/>
      </c:scatterChart>
      <c:valAx>
        <c:axId val="1159486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44895"/>
        <c:crosses val="autoZero"/>
        <c:crossBetween val="midCat"/>
        <c:dispUnits/>
        <c:majorUnit val="64"/>
        <c:minorUnit val="32"/>
      </c:valAx>
      <c:valAx>
        <c:axId val="3724489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MEAPCY7 Relative Values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9486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MEAPCY7!$T$6:$T$13</c:f>
              <c:numCache/>
            </c:numRef>
          </c:xVal>
          <c:yVal>
            <c:numRef>
              <c:f>MEAPCY7!$U$6:$U$13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MEAPCY7!$C$6:$C$13</c:f>
              <c:numCache/>
            </c:numRef>
          </c:xVal>
          <c:yVal>
            <c:numRef>
              <c:f>MEAPCY7!$F$6:$F$13</c:f>
              <c:numCache/>
            </c:numRef>
          </c:yVal>
          <c:smooth val="0"/>
        </c:ser>
        <c:axId val="66768600"/>
        <c:axId val="64046489"/>
      </c:scatterChart>
      <c:valAx>
        <c:axId val="6676860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6489"/>
        <c:crosses val="autoZero"/>
        <c:crossBetween val="midCat"/>
        <c:dispUnits/>
        <c:majorUnit val="64"/>
        <c:minorUnit val="32"/>
      </c:valAx>
      <c:valAx>
        <c:axId val="6404648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860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(Cascade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MECSB!$T$6:$T$11</c:f>
              <c:numCache/>
            </c:numRef>
          </c:xVal>
          <c:yVal>
            <c:numRef>
              <c:f>MECSB!$U$6:$U$11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MECSB!$C$6:$C$13</c:f>
              <c:numCache/>
            </c:numRef>
          </c:xVal>
          <c:yVal>
            <c:numRef>
              <c:f>MECSB!$F$6:$F$13</c:f>
              <c:numCache/>
            </c:numRef>
          </c:yVal>
          <c:smooth val="0"/>
        </c:ser>
        <c:axId val="61775672"/>
        <c:axId val="19110137"/>
      </c:scatterChart>
      <c:valAx>
        <c:axId val="6177567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0137"/>
        <c:crosses val="autoZero"/>
        <c:crossBetween val="midCat"/>
        <c:dispUnits/>
        <c:majorUnit val="64"/>
        <c:minorUnit val="32"/>
      </c:valAx>
      <c:valAx>
        <c:axId val="1911013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MECSB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567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(Blue Fluorescent Protein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MEBFP!$C$6:$C$13</c:f>
              <c:numCache/>
            </c:numRef>
          </c:xVal>
          <c:yVal>
            <c:numRef>
              <c:f>MEBFP!$D$6:$D$13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MEBFP!$C$6:$C$13</c:f>
              <c:numCache/>
            </c:numRef>
          </c:xVal>
          <c:yVal>
            <c:numRef>
              <c:f>MEBFP!$F$6:$F$13</c:f>
              <c:numCache/>
            </c:numRef>
          </c:yVal>
          <c:smooth val="0"/>
        </c:ser>
        <c:axId val="37773506"/>
        <c:axId val="4417235"/>
      </c:scatterChart>
      <c:valAx>
        <c:axId val="3777350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235"/>
        <c:crosses val="autoZero"/>
        <c:crossBetween val="midCat"/>
        <c:dispUnits/>
        <c:majorUnit val="64"/>
        <c:minorUnit val="32"/>
      </c:valAx>
      <c:valAx>
        <c:axId val="441723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MEBFP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350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(Blue Fluorescent Protein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MEBFP!$T$6:$T$11</c:f>
              <c:numCache/>
            </c:numRef>
          </c:xVal>
          <c:yVal>
            <c:numRef>
              <c:f>MEBFP!$U$6:$U$11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MEBFP!$C$6:$C$13</c:f>
              <c:numCache/>
            </c:numRef>
          </c:xVal>
          <c:yVal>
            <c:numRef>
              <c:f>MEBFP!$F$6:$F$13</c:f>
              <c:numCache/>
            </c:numRef>
          </c:yVal>
          <c:smooth val="0"/>
        </c:ser>
        <c:axId val="39755116"/>
        <c:axId val="22251725"/>
      </c:scatterChart>
      <c:valAx>
        <c:axId val="3975511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1725"/>
        <c:crosses val="autoZero"/>
        <c:crossBetween val="midCat"/>
        <c:dispUnits/>
        <c:majorUnit val="64"/>
        <c:minorUnit val="32"/>
      </c:valAx>
      <c:valAx>
        <c:axId val="2225172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MEBFP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511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MEFL!$C$6:$C$13</c:f>
              <c:numCache/>
            </c:numRef>
          </c:xVal>
          <c:yVal>
            <c:numRef>
              <c:f>MEFL!$D$6:$D$13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66047798"/>
        <c:axId val="57559271"/>
      </c:scatterChart>
      <c:valAx>
        <c:axId val="6604779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9271"/>
        <c:crosses val="autoZero"/>
        <c:crossBetween val="midCat"/>
        <c:dispUnits/>
        <c:majorUnit val="64"/>
        <c:minorUnit val="32"/>
      </c:valAx>
      <c:valAx>
        <c:axId val="5755927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779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MEFL!$T$6:$T$11</c:f>
              <c:numCache/>
            </c:numRef>
          </c:xVal>
          <c:yVal>
            <c:numRef>
              <c:f>MEFL!$U$6:$U$11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48271392"/>
        <c:axId val="31789345"/>
      </c:scatterChart>
      <c:valAx>
        <c:axId val="4827139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9345"/>
        <c:crosses val="autoZero"/>
        <c:crossBetween val="midCat"/>
        <c:dispUnits/>
        <c:majorUnit val="64"/>
        <c:minorUnit val="32"/>
      </c:valAx>
      <c:valAx>
        <c:axId val="3178934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7139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525"/>
          <c:w val="0.84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MEPE!$C$6:$C$13</c:f>
              <c:numCache/>
            </c:numRef>
          </c:xVal>
          <c:yVal>
            <c:numRef>
              <c:f>MEPE!$D$6:$D$13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MEPE!$C$6:$C$13</c:f>
              <c:numCache/>
            </c:numRef>
          </c:xVal>
          <c:yVal>
            <c:numRef>
              <c:f>MEPE!$F$6:$F$13</c:f>
              <c:numCache/>
            </c:numRef>
          </c:yVal>
          <c:smooth val="0"/>
        </c:ser>
        <c:axId val="17668650"/>
        <c:axId val="24800123"/>
      </c:scatterChart>
      <c:valAx>
        <c:axId val="1766865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0123"/>
        <c:crosses val="autoZero"/>
        <c:crossBetween val="midCat"/>
        <c:dispUnits/>
        <c:majorUnit val="64"/>
        <c:minorUnit val="32"/>
      </c:valAx>
      <c:valAx>
        <c:axId val="2480012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8650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25"/>
          <c:w val="0.846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MEPE!$T$6:$T$13</c:f>
              <c:numCache/>
            </c:numRef>
          </c:xVal>
          <c:yVal>
            <c:numRef>
              <c:f>MEPE!$U$6:$U$13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MEPE!$C$6:$C$13</c:f>
              <c:numCache/>
            </c:numRef>
          </c:xVal>
          <c:yVal>
            <c:numRef>
              <c:f>MEPE!$F$6:$F$13</c:f>
              <c:numCache/>
            </c:numRef>
          </c:yVal>
          <c:smooth val="0"/>
        </c:ser>
        <c:axId val="21874516"/>
        <c:axId val="62652917"/>
      </c:scatterChart>
      <c:valAx>
        <c:axId val="2187451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52917"/>
        <c:crosses val="autoZero"/>
        <c:crossBetween val="midCat"/>
        <c:dispUnits/>
        <c:majorUnit val="64"/>
        <c:minorUnit val="32"/>
      </c:valAx>
      <c:valAx>
        <c:axId val="6265291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74516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525"/>
          <c:w val="0.842"/>
          <c:h val="0.7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MEPTR!$C$7:$C$14</c:f>
              <c:numCache/>
            </c:numRef>
          </c:xVal>
          <c:yVal>
            <c:numRef>
              <c:f>MEPTR!$D$7:$D$14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MEPTR!$C$7:$C$14</c:f>
              <c:numCache/>
            </c:numRef>
          </c:xVal>
          <c:yVal>
            <c:numRef>
              <c:f>MEPTR!$F$7:$F$14</c:f>
              <c:numCache/>
            </c:numRef>
          </c:yVal>
          <c:smooth val="0"/>
        </c:ser>
        <c:axId val="27005342"/>
        <c:axId val="41721487"/>
      </c:scatterChart>
      <c:valAx>
        <c:axId val="2700534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21487"/>
        <c:crosses val="autoZero"/>
        <c:crossBetween val="midCat"/>
        <c:dispUnits/>
        <c:majorUnit val="64"/>
        <c:minorUnit val="32"/>
      </c:valAx>
      <c:valAx>
        <c:axId val="4172148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0534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904875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0" y="3457575"/>
        <a:ext cx="5553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295650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25">
      <selection activeCell="J39" sqref="J39:J46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58" t="s">
        <v>34</v>
      </c>
      <c r="N4" s="159"/>
      <c r="O4" s="159"/>
      <c r="P4" s="160"/>
    </row>
    <row r="5" spans="2:30" ht="15.75" thickBot="1">
      <c r="B5" s="2" t="s">
        <v>12</v>
      </c>
      <c r="C5" s="8" t="s">
        <v>11</v>
      </c>
      <c r="D5" s="3" t="s">
        <v>93</v>
      </c>
      <c r="E5" s="3" t="s">
        <v>94</v>
      </c>
      <c r="F5" s="3" t="s">
        <v>13</v>
      </c>
      <c r="G5" s="7" t="s">
        <v>10</v>
      </c>
      <c r="H5" s="4" t="s">
        <v>95</v>
      </c>
      <c r="J5" s="54" t="s">
        <v>38</v>
      </c>
      <c r="K5" s="55"/>
      <c r="L5" s="25"/>
      <c r="M5" s="161" t="s">
        <v>70</v>
      </c>
      <c r="N5" s="162"/>
      <c r="O5" s="162"/>
      <c r="P5" s="163"/>
      <c r="S5" s="2" t="s">
        <v>12</v>
      </c>
      <c r="T5" s="8" t="s">
        <v>11</v>
      </c>
      <c r="U5" s="3" t="s">
        <v>93</v>
      </c>
      <c r="V5" s="3" t="s">
        <v>94</v>
      </c>
      <c r="W5" s="3" t="s">
        <v>13</v>
      </c>
      <c r="X5" s="7" t="s">
        <v>10</v>
      </c>
      <c r="Y5" s="4" t="s">
        <v>95</v>
      </c>
      <c r="AA5" s="158" t="s">
        <v>34</v>
      </c>
      <c r="AB5" s="159"/>
      <c r="AC5" s="159"/>
      <c r="AD5" s="160"/>
    </row>
    <row r="6" spans="2:30" ht="15.75" thickBot="1">
      <c r="B6" s="9">
        <v>1</v>
      </c>
      <c r="C6" s="123">
        <v>23.74834318539112</v>
      </c>
      <c r="D6" s="115"/>
      <c r="E6" s="17"/>
      <c r="F6" s="17">
        <f>H$15*C6+H$16</f>
        <v>1.5012596500633264</v>
      </c>
      <c r="G6" s="44"/>
      <c r="H6" s="47">
        <f>10^F6</f>
        <v>31.714630074065578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96</v>
      </c>
      <c r="S6" s="9">
        <v>1</v>
      </c>
      <c r="T6" s="82">
        <f aca="true" t="shared" si="0" ref="T6:T13">M50</f>
        <v>0</v>
      </c>
      <c r="U6" s="115">
        <f aca="true" t="shared" si="1" ref="U6:U13">O50</f>
        <v>13.691827805267804</v>
      </c>
      <c r="V6" s="17">
        <f aca="true" t="shared" si="2" ref="V6:V13">LOG10(U6)</f>
        <v>1.1364614286127679</v>
      </c>
      <c r="W6" s="17" t="e">
        <f aca="true" t="shared" si="3" ref="W6:W13">Y$15*T6+Y$16</f>
        <v>#DIV/0!</v>
      </c>
      <c r="X6" s="44" t="e">
        <f aca="true" t="shared" si="4" ref="X6:X13">((ABS(W6-V6))/W6)*10</f>
        <v>#DIV/0!</v>
      </c>
      <c r="Y6" s="47" t="e">
        <f aca="true" t="shared" si="5" ref="Y6:Y13">10^W6</f>
        <v>#DIV/0!</v>
      </c>
      <c r="AA6" s="161" t="s">
        <v>65</v>
      </c>
      <c r="AB6" s="162"/>
      <c r="AC6" s="162"/>
      <c r="AD6" s="163"/>
    </row>
    <row r="7" spans="2:30" ht="15">
      <c r="B7" s="9">
        <v>2</v>
      </c>
      <c r="C7" s="123">
        <v>70.48981443554116</v>
      </c>
      <c r="D7" s="115">
        <v>165.67433497379355</v>
      </c>
      <c r="E7" s="17">
        <f aca="true" t="shared" si="6" ref="E7:E13">LOG10(D7)</f>
        <v>2.2192552359838746</v>
      </c>
      <c r="F7" s="17">
        <f aca="true" t="shared" si="7" ref="F7:F13">H$15*C7+H$16</f>
        <v>2.2192552359838746</v>
      </c>
      <c r="G7" s="44">
        <f aca="true" t="shared" si="8" ref="G7:G13">((ABS(F7-E7))/F7)*10</f>
        <v>0</v>
      </c>
      <c r="H7" s="47">
        <f aca="true" t="shared" si="9" ref="H7:H13">10^F7</f>
        <v>165.67433497379355</v>
      </c>
      <c r="J7" s="56" t="s">
        <v>27</v>
      </c>
      <c r="K7" s="57"/>
      <c r="L7" s="25"/>
      <c r="M7" s="81"/>
      <c r="N7" s="123"/>
      <c r="O7" s="27">
        <f aca="true" t="shared" si="10" ref="O7:O18">H$15*N7+H$16</f>
        <v>1.1364614286127677</v>
      </c>
      <c r="P7" s="71">
        <f aca="true" t="shared" si="11" ref="P7:P18">10^O7</f>
        <v>13.691827805267804</v>
      </c>
      <c r="S7" s="9">
        <v>2</v>
      </c>
      <c r="T7" s="82">
        <f t="shared" si="0"/>
        <v>0</v>
      </c>
      <c r="U7" s="115">
        <f t="shared" si="1"/>
        <v>13.691827805267804</v>
      </c>
      <c r="V7" s="17">
        <f t="shared" si="2"/>
        <v>1.1364614286127679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96</v>
      </c>
    </row>
    <row r="8" spans="2:30" ht="13.5" thickBot="1">
      <c r="B8" s="9">
        <v>3</v>
      </c>
      <c r="C8" s="123">
        <v>90.85602309681556</v>
      </c>
      <c r="D8" s="115">
        <v>340.4869727249612</v>
      </c>
      <c r="E8" s="17">
        <f t="shared" si="6"/>
        <v>2.532100500149258</v>
      </c>
      <c r="F8" s="17">
        <f t="shared" si="7"/>
        <v>2.532100500149258</v>
      </c>
      <c r="G8" s="44">
        <f t="shared" si="8"/>
        <v>0</v>
      </c>
      <c r="H8" s="47">
        <f t="shared" si="9"/>
        <v>340.48697272496156</v>
      </c>
      <c r="J8" s="58" t="s">
        <v>20</v>
      </c>
      <c r="K8" s="59" t="s">
        <v>21</v>
      </c>
      <c r="L8" s="25"/>
      <c r="M8" s="81"/>
      <c r="N8" s="123"/>
      <c r="O8" s="27">
        <f t="shared" si="10"/>
        <v>1.1364614286127677</v>
      </c>
      <c r="P8" s="71">
        <f t="shared" si="11"/>
        <v>13.691827805267804</v>
      </c>
      <c r="S8" s="9">
        <v>3</v>
      </c>
      <c r="T8" s="82">
        <f t="shared" si="0"/>
        <v>0</v>
      </c>
      <c r="U8" s="115">
        <f t="shared" si="1"/>
        <v>13.691827805267804</v>
      </c>
      <c r="V8" s="17">
        <f t="shared" si="2"/>
        <v>1.1364614286127679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115.93222039514612</v>
      </c>
      <c r="D9" s="115">
        <v>826.6009198914658</v>
      </c>
      <c r="E9" s="17">
        <f t="shared" si="6"/>
        <v>2.9172958842551076</v>
      </c>
      <c r="F9" s="17">
        <f t="shared" si="7"/>
        <v>2.917295884255108</v>
      </c>
      <c r="G9" s="44">
        <f t="shared" si="8"/>
        <v>1.5222631761380445E-15</v>
      </c>
      <c r="H9" s="47">
        <f t="shared" si="9"/>
        <v>826.6009198914666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10"/>
        <v>1.1364614286127677</v>
      </c>
      <c r="P9" s="71">
        <f t="shared" si="11"/>
        <v>13.691827805267804</v>
      </c>
      <c r="S9" s="9">
        <v>4</v>
      </c>
      <c r="T9" s="82">
        <f t="shared" si="0"/>
        <v>0</v>
      </c>
      <c r="U9" s="115">
        <f t="shared" si="1"/>
        <v>13.691827805267804</v>
      </c>
      <c r="V9" s="17">
        <f t="shared" si="2"/>
        <v>1.1364614286127679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148.5942261094337</v>
      </c>
      <c r="D10" s="115">
        <v>2624.3203398235687</v>
      </c>
      <c r="E10" s="17">
        <f t="shared" si="6"/>
        <v>3.4190168464529958</v>
      </c>
      <c r="F10" s="17">
        <f t="shared" si="7"/>
        <v>3.419016846452996</v>
      </c>
      <c r="G10" s="44">
        <f t="shared" si="8"/>
        <v>1.298879852875764E-15</v>
      </c>
      <c r="H10" s="47">
        <f t="shared" si="9"/>
        <v>2624.3203398235732</v>
      </c>
      <c r="J10" s="67"/>
      <c r="K10" s="1">
        <f t="shared" si="14"/>
        <v>0</v>
      </c>
      <c r="L10" s="25"/>
      <c r="M10" s="81"/>
      <c r="N10" s="123"/>
      <c r="O10" s="27">
        <f t="shared" si="10"/>
        <v>1.1364614286127677</v>
      </c>
      <c r="P10" s="71">
        <f t="shared" si="11"/>
        <v>13.691827805267804</v>
      </c>
      <c r="S10" s="9">
        <v>5</v>
      </c>
      <c r="T10" s="82">
        <f t="shared" si="0"/>
        <v>0</v>
      </c>
      <c r="U10" s="115">
        <f t="shared" si="1"/>
        <v>13.691827805267804</v>
      </c>
      <c r="V10" s="17">
        <f t="shared" si="2"/>
        <v>1.1364614286127679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176.8799904775586</v>
      </c>
      <c r="D11" s="115">
        <v>7136.978356877387</v>
      </c>
      <c r="E11" s="17">
        <f t="shared" si="6"/>
        <v>3.8535143797465636</v>
      </c>
      <c r="F11" s="17">
        <f t="shared" si="7"/>
        <v>3.853514379746564</v>
      </c>
      <c r="G11" s="44">
        <f t="shared" si="8"/>
        <v>1.1524265023743578E-15</v>
      </c>
      <c r="H11" s="47">
        <f t="shared" si="9"/>
        <v>7136.9783568774</v>
      </c>
      <c r="J11" s="67"/>
      <c r="K11" s="1">
        <f t="shared" si="14"/>
        <v>0</v>
      </c>
      <c r="L11" s="25"/>
      <c r="M11" s="81"/>
      <c r="N11" s="123"/>
      <c r="O11" s="27">
        <f t="shared" si="10"/>
        <v>1.1364614286127677</v>
      </c>
      <c r="P11" s="71">
        <f t="shared" si="11"/>
        <v>13.691827805267804</v>
      </c>
      <c r="S11" s="9">
        <v>6</v>
      </c>
      <c r="T11" s="82">
        <f t="shared" si="0"/>
        <v>0</v>
      </c>
      <c r="U11" s="115">
        <f t="shared" si="1"/>
        <v>13.691827805267804</v>
      </c>
      <c r="V11" s="17">
        <f t="shared" si="2"/>
        <v>1.1364614286127679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204.5881643434188</v>
      </c>
      <c r="D12" s="115">
        <v>19016.892313833057</v>
      </c>
      <c r="E12" s="17">
        <f t="shared" si="6"/>
        <v>4.279139547237261</v>
      </c>
      <c r="F12" s="17">
        <f t="shared" si="7"/>
        <v>4.279139547237261</v>
      </c>
      <c r="G12" s="44">
        <f t="shared" si="8"/>
        <v>0</v>
      </c>
      <c r="H12" s="47">
        <f t="shared" si="9"/>
        <v>19016.892313833057</v>
      </c>
      <c r="J12" s="67"/>
      <c r="K12" s="1">
        <f t="shared" si="14"/>
        <v>0</v>
      </c>
      <c r="L12" s="25"/>
      <c r="M12" s="81"/>
      <c r="N12" s="123"/>
      <c r="O12" s="27">
        <f t="shared" si="10"/>
        <v>1.1364614286127677</v>
      </c>
      <c r="P12" s="71">
        <f t="shared" si="11"/>
        <v>13.691827805267804</v>
      </c>
      <c r="S12" s="9">
        <v>7</v>
      </c>
      <c r="T12" s="82">
        <f t="shared" si="0"/>
        <v>0</v>
      </c>
      <c r="U12" s="115">
        <f t="shared" si="1"/>
        <v>13.691827805267804</v>
      </c>
      <c r="V12" s="17">
        <f t="shared" si="2"/>
        <v>1.1364614286127679</v>
      </c>
      <c r="W12" s="17" t="e">
        <f t="shared" si="3"/>
        <v>#DIV/0!</v>
      </c>
      <c r="X12" s="44" t="e">
        <f t="shared" si="4"/>
        <v>#DIV/0!</v>
      </c>
      <c r="Y12" s="47" t="e">
        <f t="shared" si="5"/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219.72756753073443</v>
      </c>
      <c r="D13" s="157">
        <v>32485.972305375963</v>
      </c>
      <c r="E13" s="17">
        <f t="shared" si="6"/>
        <v>4.511695869732763</v>
      </c>
      <c r="F13" s="17">
        <f t="shared" si="7"/>
        <v>4.511695869732762</v>
      </c>
      <c r="G13" s="44">
        <f t="shared" si="8"/>
        <v>1.9686132340137855E-15</v>
      </c>
      <c r="H13" s="47">
        <f t="shared" si="9"/>
        <v>32485.972305375963</v>
      </c>
      <c r="J13" s="67"/>
      <c r="K13" s="1">
        <f t="shared" si="14"/>
        <v>0</v>
      </c>
      <c r="L13" s="25"/>
      <c r="M13" s="81"/>
      <c r="N13" s="123"/>
      <c r="O13" s="27">
        <f t="shared" si="10"/>
        <v>1.1364614286127677</v>
      </c>
      <c r="P13" s="71">
        <f t="shared" si="11"/>
        <v>13.691827805267804</v>
      </c>
      <c r="S13" s="9">
        <v>8</v>
      </c>
      <c r="T13" s="82">
        <f t="shared" si="0"/>
        <v>0</v>
      </c>
      <c r="U13" s="115">
        <f t="shared" si="1"/>
        <v>13.691827805267804</v>
      </c>
      <c r="V13" s="17">
        <f t="shared" si="2"/>
        <v>1.1364614286127679</v>
      </c>
      <c r="W13" s="17" t="e">
        <f t="shared" si="3"/>
        <v>#DIV/0!</v>
      </c>
      <c r="X13" s="44" t="e">
        <f t="shared" si="4"/>
        <v>#DIV/0!</v>
      </c>
      <c r="Y13" s="47" t="e">
        <f t="shared" si="5"/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68" t="s">
        <v>54</v>
      </c>
      <c r="F14" s="169"/>
      <c r="G14" s="100">
        <f>AVERAGE(G7:G13)</f>
        <v>8.488832522002788E-16</v>
      </c>
      <c r="I14" s="24"/>
      <c r="J14" s="67"/>
      <c r="K14" s="1">
        <f t="shared" si="14"/>
        <v>0</v>
      </c>
      <c r="L14" s="25"/>
      <c r="M14" s="81"/>
      <c r="N14" s="199"/>
      <c r="O14" s="27">
        <f t="shared" si="10"/>
        <v>1.1364614286127677</v>
      </c>
      <c r="P14" s="71">
        <f t="shared" si="11"/>
        <v>13.691827805267804</v>
      </c>
      <c r="V14" s="168" t="s">
        <v>54</v>
      </c>
      <c r="W14" s="169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SLOPE(E7:E13,C7:C13)</f>
        <v>0.015360996706286675</v>
      </c>
      <c r="I15" s="24"/>
      <c r="J15" s="67"/>
      <c r="K15" s="1">
        <f t="shared" si="14"/>
        <v>0</v>
      </c>
      <c r="L15" s="25"/>
      <c r="M15" s="81"/>
      <c r="N15" s="199"/>
      <c r="O15" s="27">
        <f t="shared" si="10"/>
        <v>1.1364614286127677</v>
      </c>
      <c r="P15" s="71">
        <f t="shared" si="11"/>
        <v>13.691827805267804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INTERCEPT(E7:E13,C7:C13)</f>
        <v>1.1364614286127677</v>
      </c>
      <c r="I16" s="24"/>
      <c r="J16" s="67"/>
      <c r="K16" s="1">
        <f t="shared" si="14"/>
        <v>0</v>
      </c>
      <c r="L16" s="25"/>
      <c r="M16" s="81"/>
      <c r="N16" s="199"/>
      <c r="O16" s="27">
        <f t="shared" si="10"/>
        <v>1.1364614286127677</v>
      </c>
      <c r="P16" s="71">
        <f t="shared" si="11"/>
        <v>13.691827805267804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RSQ(E7:E13,C7:C13)</f>
        <v>1</v>
      </c>
      <c r="L17" s="25"/>
      <c r="M17" s="81"/>
      <c r="N17" s="199"/>
      <c r="O17" s="27">
        <f t="shared" si="10"/>
        <v>1.1364614286127677</v>
      </c>
      <c r="P17" s="71">
        <f t="shared" si="11"/>
        <v>13.691827805267804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199"/>
      <c r="O18" s="27">
        <f t="shared" si="10"/>
        <v>1.1364614286127677</v>
      </c>
      <c r="P18" s="71">
        <f t="shared" si="11"/>
        <v>13.691827805267804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70" t="s">
        <v>61</v>
      </c>
      <c r="N34" s="171"/>
      <c r="O34" s="171"/>
      <c r="P34" s="172"/>
    </row>
    <row r="35" spans="10:16" ht="15">
      <c r="J35" s="54" t="s">
        <v>42</v>
      </c>
      <c r="K35" s="66"/>
      <c r="L35" s="25"/>
      <c r="M35" s="164" t="s">
        <v>57</v>
      </c>
      <c r="N35" s="159"/>
      <c r="O35" s="159"/>
      <c r="P35" s="176"/>
    </row>
    <row r="36" spans="10:16" ht="15">
      <c r="J36" s="56" t="s">
        <v>39</v>
      </c>
      <c r="K36" s="57"/>
      <c r="L36" s="25"/>
      <c r="M36" s="165" t="s">
        <v>97</v>
      </c>
      <c r="N36" s="166"/>
      <c r="O36" s="166"/>
      <c r="P36" s="177"/>
    </row>
    <row r="37" spans="10:16" ht="15.75" thickBot="1">
      <c r="J37" s="56" t="s">
        <v>27</v>
      </c>
      <c r="K37" s="57"/>
      <c r="L37" s="25"/>
      <c r="M37" s="165" t="s">
        <v>59</v>
      </c>
      <c r="N37" s="178"/>
      <c r="O37" s="178"/>
      <c r="P37" s="177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96</v>
      </c>
      <c r="P38" s="104" t="s">
        <v>98</v>
      </c>
    </row>
    <row r="39" spans="10:16" ht="12.75">
      <c r="J39" s="68"/>
      <c r="K39" s="70" t="e">
        <f aca="true" t="shared" si="16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13.691827805267804</v>
      </c>
      <c r="P39" s="119">
        <f>O39/N39</f>
        <v>13.691827805267804</v>
      </c>
    </row>
    <row r="40" spans="10:16" ht="12.75">
      <c r="J40" s="67"/>
      <c r="K40" s="70" t="e">
        <f t="shared" si="16"/>
        <v>#NUM!</v>
      </c>
      <c r="L40" s="25"/>
      <c r="M40" s="68">
        <f>N8</f>
        <v>0</v>
      </c>
      <c r="N40" s="70">
        <f>10^(4*(M40/256))</f>
        <v>1</v>
      </c>
      <c r="O40" s="70">
        <f>P8</f>
        <v>13.691827805267804</v>
      </c>
      <c r="P40" s="119">
        <f>O40/N40</f>
        <v>13.691827805267804</v>
      </c>
    </row>
    <row r="41" spans="10:16" ht="12.75">
      <c r="J41" s="67"/>
      <c r="K41" s="70" t="e">
        <f t="shared" si="16"/>
        <v>#NUM!</v>
      </c>
      <c r="L41" s="25"/>
      <c r="M41" s="68">
        <f>N9</f>
        <v>0</v>
      </c>
      <c r="N41" s="70">
        <f>10^(4*(M41/256))</f>
        <v>1</v>
      </c>
      <c r="O41" s="70">
        <f>P9</f>
        <v>13.691827805267804</v>
      </c>
      <c r="P41" s="119">
        <f>O41/N41</f>
        <v>13.691827805267804</v>
      </c>
    </row>
    <row r="42" spans="10:16" ht="12.75">
      <c r="J42" s="67"/>
      <c r="K42" s="70" t="e">
        <f t="shared" si="16"/>
        <v>#NUM!</v>
      </c>
      <c r="L42" s="25"/>
      <c r="M42" s="68">
        <f>N10</f>
        <v>0</v>
      </c>
      <c r="N42" s="70">
        <f>10^(4*(M42/256))</f>
        <v>1</v>
      </c>
      <c r="O42" s="70">
        <f>P10</f>
        <v>13.691827805267804</v>
      </c>
      <c r="P42" s="119">
        <f>O42/N42</f>
        <v>13.691827805267804</v>
      </c>
    </row>
    <row r="43" spans="10:16" ht="12.75">
      <c r="J43" s="67"/>
      <c r="K43" s="70" t="e">
        <f t="shared" si="16"/>
        <v>#NUM!</v>
      </c>
      <c r="L43" s="25"/>
      <c r="M43" s="68">
        <f>N11</f>
        <v>0</v>
      </c>
      <c r="N43" s="70">
        <f>10^(4*(M43/256))</f>
        <v>1</v>
      </c>
      <c r="O43" s="70">
        <f>P11</f>
        <v>13.691827805267804</v>
      </c>
      <c r="P43" s="119">
        <f>O43/N43</f>
        <v>13.691827805267804</v>
      </c>
    </row>
    <row r="44" spans="10:12" ht="13.5" thickBot="1">
      <c r="J44" s="67"/>
      <c r="K44" s="70" t="e">
        <f t="shared" si="16"/>
        <v>#NUM!</v>
      </c>
      <c r="L44" s="25"/>
    </row>
    <row r="45" spans="10:15" ht="13.5" thickBot="1">
      <c r="J45" s="67"/>
      <c r="K45" s="70" t="e">
        <f t="shared" si="16"/>
        <v>#NUM!</v>
      </c>
      <c r="L45" s="25"/>
      <c r="M45" s="170" t="s">
        <v>84</v>
      </c>
      <c r="N45" s="171"/>
      <c r="O45" s="179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6"/>
        <v>#NUM!</v>
      </c>
      <c r="M46" s="164" t="s">
        <v>99</v>
      </c>
      <c r="N46" s="159"/>
      <c r="O46" s="160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5" t="s">
        <v>81</v>
      </c>
      <c r="N47" s="166"/>
      <c r="O47" s="167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3"/>
      <c r="N48" s="174"/>
      <c r="O48" s="175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100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13.691827805267804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13.691827805267804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13.691827805267804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13.691827805267804</v>
      </c>
    </row>
    <row r="54" spans="10:15" ht="12.75">
      <c r="J54" s="68"/>
      <c r="K54" s="70" t="e">
        <f aca="true" t="shared" si="18" ref="K54:K61">LOG10(J54)*(256/LOG10(262144))</f>
        <v>#NUM!</v>
      </c>
      <c r="M54" s="121"/>
      <c r="N54" s="70">
        <f t="shared" si="17"/>
        <v>1</v>
      </c>
      <c r="O54" s="47">
        <f>P39*N54</f>
        <v>13.691827805267804</v>
      </c>
    </row>
    <row r="55" spans="10:15" ht="12.75">
      <c r="J55" s="67"/>
      <c r="K55" s="70" t="e">
        <f t="shared" si="18"/>
        <v>#NUM!</v>
      </c>
      <c r="M55" s="121"/>
      <c r="N55" s="70">
        <f t="shared" si="17"/>
        <v>1</v>
      </c>
      <c r="O55" s="47">
        <f>P39*N55</f>
        <v>13.691827805267804</v>
      </c>
    </row>
    <row r="56" spans="10:15" ht="12.75">
      <c r="J56" s="67"/>
      <c r="K56" s="70" t="e">
        <f t="shared" si="18"/>
        <v>#NUM!</v>
      </c>
      <c r="M56" s="121"/>
      <c r="N56" s="70">
        <f t="shared" si="17"/>
        <v>1</v>
      </c>
      <c r="O56" s="47">
        <f>P40*N56</f>
        <v>13.691827805267804</v>
      </c>
    </row>
    <row r="57" spans="10:15" ht="12.75">
      <c r="J57" s="67"/>
      <c r="K57" s="70" t="e">
        <f t="shared" si="18"/>
        <v>#NUM!</v>
      </c>
      <c r="M57" s="121"/>
      <c r="N57" s="70">
        <f t="shared" si="17"/>
        <v>1</v>
      </c>
      <c r="O57" s="47">
        <f>P41*N57</f>
        <v>13.691827805267804</v>
      </c>
    </row>
    <row r="58" spans="10:11" ht="12.75">
      <c r="J58" s="67"/>
      <c r="K58" s="70" t="e">
        <f t="shared" si="18"/>
        <v>#NUM!</v>
      </c>
    </row>
    <row r="59" spans="10:11" ht="12.75">
      <c r="J59" s="67"/>
      <c r="K59" s="70" t="e">
        <f t="shared" si="18"/>
        <v>#NUM!</v>
      </c>
    </row>
    <row r="60" spans="10:11" ht="12.75">
      <c r="J60" s="67"/>
      <c r="K60" s="70" t="e">
        <f t="shared" si="18"/>
        <v>#NUM!</v>
      </c>
    </row>
    <row r="61" spans="10:11" ht="12.75">
      <c r="J61" s="67"/>
      <c r="K61" s="70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N7" sqref="N7:N14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58" t="s">
        <v>34</v>
      </c>
      <c r="N4" s="159"/>
      <c r="O4" s="159"/>
      <c r="P4" s="160"/>
    </row>
    <row r="5" spans="2:30" ht="15.75" thickBot="1">
      <c r="B5" s="2" t="s">
        <v>12</v>
      </c>
      <c r="C5" s="8" t="s">
        <v>11</v>
      </c>
      <c r="D5" s="3" t="s">
        <v>101</v>
      </c>
      <c r="E5" s="150" t="s">
        <v>102</v>
      </c>
      <c r="F5" s="3" t="s">
        <v>13</v>
      </c>
      <c r="G5" s="7" t="s">
        <v>10</v>
      </c>
      <c r="H5" s="151" t="s">
        <v>103</v>
      </c>
      <c r="J5" s="54" t="s">
        <v>38</v>
      </c>
      <c r="K5" s="55"/>
      <c r="L5" s="25"/>
      <c r="M5" s="161" t="s">
        <v>70</v>
      </c>
      <c r="N5" s="162"/>
      <c r="O5" s="162"/>
      <c r="P5" s="163"/>
      <c r="S5" s="2" t="s">
        <v>12</v>
      </c>
      <c r="T5" s="8" t="s">
        <v>11</v>
      </c>
      <c r="U5" s="3" t="s">
        <v>101</v>
      </c>
      <c r="V5" s="150" t="s">
        <v>102</v>
      </c>
      <c r="W5" s="3" t="s">
        <v>13</v>
      </c>
      <c r="X5" s="7" t="s">
        <v>10</v>
      </c>
      <c r="Y5" s="151" t="s">
        <v>103</v>
      </c>
      <c r="AA5" s="158" t="s">
        <v>34</v>
      </c>
      <c r="AB5" s="159"/>
      <c r="AC5" s="159"/>
      <c r="AD5" s="160"/>
    </row>
    <row r="6" spans="2:30" ht="15.75" thickBot="1">
      <c r="B6" s="9">
        <v>1</v>
      </c>
      <c r="C6" s="123">
        <v>23.86636819008682</v>
      </c>
      <c r="D6" s="69"/>
      <c r="E6" s="17"/>
      <c r="F6" s="17">
        <f>H$15*C6+H$16</f>
        <v>2.1526589727861714</v>
      </c>
      <c r="G6" s="44"/>
      <c r="H6" s="47">
        <f>10^F6</f>
        <v>142.12123501174938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104</v>
      </c>
      <c r="S6" s="9">
        <v>1</v>
      </c>
      <c r="T6" s="82">
        <f aca="true" t="shared" si="0" ref="T6:T13">M50</f>
        <v>0</v>
      </c>
      <c r="U6" s="115">
        <f aca="true" t="shared" si="1" ref="U6:U13">O50</f>
        <v>57.758357283321786</v>
      </c>
      <c r="V6" s="17">
        <f aca="true" t="shared" si="2" ref="V6:V13">LOG10(U6)</f>
        <v>1.7616148328833645</v>
      </c>
      <c r="W6" s="17" t="e">
        <f aca="true" t="shared" si="3" ref="W6:W13">Y$15*T6+Y$16</f>
        <v>#DIV/0!</v>
      </c>
      <c r="X6" s="44" t="e">
        <f aca="true" t="shared" si="4" ref="X6:X13">((ABS(W6-V6))/W6)*10</f>
        <v>#DIV/0!</v>
      </c>
      <c r="Y6" s="47" t="e">
        <f aca="true" t="shared" si="5" ref="Y6:Y13">10^W6</f>
        <v>#DIV/0!</v>
      </c>
      <c r="AA6" s="161" t="s">
        <v>65</v>
      </c>
      <c r="AB6" s="162"/>
      <c r="AC6" s="162"/>
      <c r="AD6" s="163"/>
    </row>
    <row r="7" spans="2:30" ht="15">
      <c r="B7" s="9">
        <v>2</v>
      </c>
      <c r="C7" s="123">
        <v>69.11388593067012</v>
      </c>
      <c r="D7" s="115">
        <v>783.4794350751779</v>
      </c>
      <c r="E7" s="17">
        <f aca="true" t="shared" si="6" ref="E7:E13">LOG10(D7)</f>
        <v>2.8940276015058415</v>
      </c>
      <c r="F7" s="17">
        <f aca="true" t="shared" si="7" ref="F7:F13">H$15*C7+H$16</f>
        <v>2.894027601505841</v>
      </c>
      <c r="G7" s="44">
        <f aca="true" t="shared" si="8" ref="G7:G13">((ABS(F7-E7))/F7)*10</f>
        <v>1.534502330312921E-15</v>
      </c>
      <c r="H7" s="47">
        <f aca="true" t="shared" si="9" ref="H7:H13">10^F7</f>
        <v>783.4794350751779</v>
      </c>
      <c r="J7" s="56" t="s">
        <v>27</v>
      </c>
      <c r="K7" s="57"/>
      <c r="L7" s="25"/>
      <c r="M7" s="81"/>
      <c r="N7" s="123"/>
      <c r="O7" s="27">
        <f aca="true" t="shared" si="10" ref="O7:O18">H$15*N7+H$16</f>
        <v>1.7616148328833643</v>
      </c>
      <c r="P7" s="71">
        <f aca="true" t="shared" si="11" ref="P7:P18">10^O7</f>
        <v>57.758357283321786</v>
      </c>
      <c r="S7" s="9">
        <v>2</v>
      </c>
      <c r="T7" s="82">
        <f t="shared" si="0"/>
        <v>0</v>
      </c>
      <c r="U7" s="115">
        <f t="shared" si="1"/>
        <v>57.758357283321786</v>
      </c>
      <c r="V7" s="17">
        <f t="shared" si="2"/>
        <v>1.7616148328833645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104</v>
      </c>
    </row>
    <row r="8" spans="2:30" ht="13.5" thickBot="1">
      <c r="B8" s="9">
        <v>3</v>
      </c>
      <c r="C8" s="123">
        <v>88.8498472614169</v>
      </c>
      <c r="D8" s="115">
        <v>1649.6663503654966</v>
      </c>
      <c r="E8" s="17">
        <f t="shared" si="6"/>
        <v>3.2173961158214195</v>
      </c>
      <c r="F8" s="17">
        <f t="shared" si="7"/>
        <v>3.217396115821419</v>
      </c>
      <c r="G8" s="44">
        <f t="shared" si="8"/>
        <v>1.3802752097146863E-15</v>
      </c>
      <c r="H8" s="47">
        <f t="shared" si="9"/>
        <v>1649.6663503654966</v>
      </c>
      <c r="J8" s="58" t="s">
        <v>20</v>
      </c>
      <c r="K8" s="59" t="s">
        <v>21</v>
      </c>
      <c r="L8" s="25"/>
      <c r="M8" s="81"/>
      <c r="N8" s="123"/>
      <c r="O8" s="27">
        <f t="shared" si="10"/>
        <v>1.7616148328833643</v>
      </c>
      <c r="P8" s="71">
        <f t="shared" si="11"/>
        <v>57.758357283321786</v>
      </c>
      <c r="S8" s="9">
        <v>3</v>
      </c>
      <c r="T8" s="82">
        <f t="shared" si="0"/>
        <v>0</v>
      </c>
      <c r="U8" s="115">
        <f t="shared" si="1"/>
        <v>57.758357283321786</v>
      </c>
      <c r="V8" s="17">
        <f t="shared" si="2"/>
        <v>1.7616148328833645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113.61109666718636</v>
      </c>
      <c r="D9" s="115">
        <v>4198.582082774679</v>
      </c>
      <c r="E9" s="17">
        <f t="shared" si="6"/>
        <v>3.623102648113159</v>
      </c>
      <c r="F9" s="17">
        <f t="shared" si="7"/>
        <v>3.623102648113159</v>
      </c>
      <c r="G9" s="44">
        <f t="shared" si="8"/>
        <v>0</v>
      </c>
      <c r="H9" s="47">
        <f t="shared" si="9"/>
        <v>4198.582082774679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10"/>
        <v>1.7616148328833643</v>
      </c>
      <c r="P9" s="71">
        <f t="shared" si="11"/>
        <v>57.758357283321786</v>
      </c>
      <c r="S9" s="9">
        <v>4</v>
      </c>
      <c r="T9" s="82">
        <f t="shared" si="0"/>
        <v>0</v>
      </c>
      <c r="U9" s="115">
        <f t="shared" si="1"/>
        <v>57.758357283321786</v>
      </c>
      <c r="V9" s="17">
        <f t="shared" si="2"/>
        <v>1.7616148328833645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146.75539349938123</v>
      </c>
      <c r="D10" s="115">
        <v>14660.986660524753</v>
      </c>
      <c r="E10" s="17">
        <f t="shared" si="6"/>
        <v>4.16616319859995</v>
      </c>
      <c r="F10" s="17">
        <f t="shared" si="7"/>
        <v>4.16616319859995</v>
      </c>
      <c r="G10" s="44">
        <f t="shared" si="8"/>
        <v>0</v>
      </c>
      <c r="H10" s="47">
        <f t="shared" si="9"/>
        <v>14660.986660524753</v>
      </c>
      <c r="J10" s="67"/>
      <c r="K10" s="1">
        <f t="shared" si="14"/>
        <v>0</v>
      </c>
      <c r="L10" s="25"/>
      <c r="M10" s="81"/>
      <c r="N10" s="123"/>
      <c r="O10" s="27">
        <f t="shared" si="10"/>
        <v>1.7616148328833643</v>
      </c>
      <c r="P10" s="71">
        <f t="shared" si="11"/>
        <v>57.758357283321786</v>
      </c>
      <c r="S10" s="9">
        <v>5</v>
      </c>
      <c r="T10" s="82">
        <f t="shared" si="0"/>
        <v>0</v>
      </c>
      <c r="U10" s="115">
        <f t="shared" si="1"/>
        <v>57.758357283321786</v>
      </c>
      <c r="V10" s="17">
        <f t="shared" si="2"/>
        <v>1.7616148328833645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176.53111071958054</v>
      </c>
      <c r="D11" s="115">
        <v>45084.83262876599</v>
      </c>
      <c r="E11" s="17">
        <f t="shared" si="6"/>
        <v>4.654030461755571</v>
      </c>
      <c r="F11" s="17">
        <f t="shared" si="7"/>
        <v>4.654030461755571</v>
      </c>
      <c r="G11" s="44">
        <f t="shared" si="8"/>
        <v>0</v>
      </c>
      <c r="H11" s="47">
        <f t="shared" si="9"/>
        <v>45084.83262876599</v>
      </c>
      <c r="J11" s="67"/>
      <c r="K11" s="1">
        <f t="shared" si="14"/>
        <v>0</v>
      </c>
      <c r="L11" s="25"/>
      <c r="M11" s="81"/>
      <c r="N11" s="123"/>
      <c r="O11" s="27">
        <f t="shared" si="10"/>
        <v>1.7616148328833643</v>
      </c>
      <c r="P11" s="71">
        <f t="shared" si="11"/>
        <v>57.758357283321786</v>
      </c>
      <c r="S11" s="9">
        <v>6</v>
      </c>
      <c r="T11" s="82">
        <f t="shared" si="0"/>
        <v>0</v>
      </c>
      <c r="U11" s="115">
        <f t="shared" si="1"/>
        <v>57.758357283321786</v>
      </c>
      <c r="V11" s="17">
        <f t="shared" si="2"/>
        <v>1.7616148328833645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209.39563319574225</v>
      </c>
      <c r="D12" s="115">
        <v>155778.3083241879</v>
      </c>
      <c r="E12" s="17">
        <f t="shared" si="6"/>
        <v>5.192506983304634</v>
      </c>
      <c r="F12" s="17">
        <f t="shared" si="7"/>
        <v>5.192506983304634</v>
      </c>
      <c r="G12" s="44">
        <f t="shared" si="8"/>
        <v>0</v>
      </c>
      <c r="H12" s="47">
        <f t="shared" si="9"/>
        <v>155778.3083241879</v>
      </c>
      <c r="J12" s="67"/>
      <c r="K12" s="1">
        <f t="shared" si="14"/>
        <v>0</v>
      </c>
      <c r="L12" s="25"/>
      <c r="M12" s="81"/>
      <c r="N12" s="123"/>
      <c r="O12" s="27">
        <f t="shared" si="10"/>
        <v>1.7616148328833643</v>
      </c>
      <c r="P12" s="71">
        <f t="shared" si="11"/>
        <v>57.758357283321786</v>
      </c>
      <c r="S12" s="9">
        <v>7</v>
      </c>
      <c r="T12" s="82">
        <f t="shared" si="0"/>
        <v>0</v>
      </c>
      <c r="U12" s="115">
        <f t="shared" si="1"/>
        <v>57.758357283321786</v>
      </c>
      <c r="V12" s="17">
        <f t="shared" si="2"/>
        <v>1.7616148328833645</v>
      </c>
      <c r="W12" s="17" t="e">
        <f t="shared" si="3"/>
        <v>#DIV/0!</v>
      </c>
      <c r="X12" s="44" t="e">
        <f t="shared" si="4"/>
        <v>#DIV/0!</v>
      </c>
      <c r="Y12" s="47" t="e">
        <f t="shared" si="5"/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233.465418727368</v>
      </c>
      <c r="D13" s="157">
        <v>386263.84796692437</v>
      </c>
      <c r="E13" s="17">
        <f t="shared" si="6"/>
        <v>5.586884062627878</v>
      </c>
      <c r="F13" s="17">
        <f t="shared" si="7"/>
        <v>5.5868840626278775</v>
      </c>
      <c r="G13" s="44">
        <f t="shared" si="8"/>
        <v>1.589756310930778E-15</v>
      </c>
      <c r="H13" s="47">
        <f t="shared" si="9"/>
        <v>386263.84796692437</v>
      </c>
      <c r="J13" s="67"/>
      <c r="K13" s="1">
        <f t="shared" si="14"/>
        <v>0</v>
      </c>
      <c r="L13" s="25"/>
      <c r="M13" s="81"/>
      <c r="N13" s="123"/>
      <c r="O13" s="27">
        <f t="shared" si="10"/>
        <v>1.7616148328833643</v>
      </c>
      <c r="P13" s="71">
        <f t="shared" si="11"/>
        <v>57.758357283321786</v>
      </c>
      <c r="S13" s="9">
        <v>8</v>
      </c>
      <c r="T13" s="82">
        <f t="shared" si="0"/>
        <v>0</v>
      </c>
      <c r="U13" s="115">
        <f t="shared" si="1"/>
        <v>57.758357283321786</v>
      </c>
      <c r="V13" s="17">
        <f t="shared" si="2"/>
        <v>1.7616148328833645</v>
      </c>
      <c r="W13" s="17" t="e">
        <f t="shared" si="3"/>
        <v>#DIV/0!</v>
      </c>
      <c r="X13" s="44" t="e">
        <f t="shared" si="4"/>
        <v>#DIV/0!</v>
      </c>
      <c r="Y13" s="47" t="e">
        <f t="shared" si="5"/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68" t="s">
        <v>54</v>
      </c>
      <c r="F14" s="169"/>
      <c r="G14" s="100">
        <f>AVERAGE(G7:G13)</f>
        <v>6.435048358511978E-16</v>
      </c>
      <c r="I14" s="24"/>
      <c r="J14" s="67"/>
      <c r="K14" s="1">
        <f t="shared" si="14"/>
        <v>0</v>
      </c>
      <c r="L14" s="25"/>
      <c r="M14" s="81"/>
      <c r="N14" s="199"/>
      <c r="O14" s="27">
        <f t="shared" si="10"/>
        <v>1.7616148328833643</v>
      </c>
      <c r="P14" s="71">
        <f t="shared" si="11"/>
        <v>57.758357283321786</v>
      </c>
      <c r="V14" s="168" t="s">
        <v>54</v>
      </c>
      <c r="W14" s="169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SLOPE(E7:E13,C7:C13)</f>
        <v>0.016384735909053483</v>
      </c>
      <c r="I15" s="24"/>
      <c r="J15" s="67"/>
      <c r="K15" s="1">
        <f t="shared" si="14"/>
        <v>0</v>
      </c>
      <c r="L15" s="25"/>
      <c r="M15" s="81"/>
      <c r="N15" s="199"/>
      <c r="O15" s="27">
        <f t="shared" si="10"/>
        <v>1.7616148328833643</v>
      </c>
      <c r="P15" s="71">
        <f t="shared" si="11"/>
        <v>57.758357283321786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INTERCEPT(E7:E13,C7:C13)</f>
        <v>1.7616148328833643</v>
      </c>
      <c r="I16" s="24"/>
      <c r="J16" s="67"/>
      <c r="K16" s="1">
        <f t="shared" si="14"/>
        <v>0</v>
      </c>
      <c r="L16" s="25"/>
      <c r="M16" s="81"/>
      <c r="N16" s="199"/>
      <c r="O16" s="27">
        <f t="shared" si="10"/>
        <v>1.7616148328833643</v>
      </c>
      <c r="P16" s="71">
        <f t="shared" si="11"/>
        <v>57.758357283321786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RSQ(E7:E13,C7:C13)</f>
        <v>0.9999999999999996</v>
      </c>
      <c r="L17" s="25"/>
      <c r="M17" s="81"/>
      <c r="N17" s="199"/>
      <c r="O17" s="27">
        <f t="shared" si="10"/>
        <v>1.7616148328833643</v>
      </c>
      <c r="P17" s="71">
        <f t="shared" si="11"/>
        <v>57.758357283321786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199"/>
      <c r="O18" s="27">
        <f t="shared" si="10"/>
        <v>1.7616148328833643</v>
      </c>
      <c r="P18" s="71">
        <f t="shared" si="11"/>
        <v>57.758357283321786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70" t="s">
        <v>61</v>
      </c>
      <c r="N34" s="171"/>
      <c r="O34" s="171"/>
      <c r="P34" s="172"/>
    </row>
    <row r="35" spans="10:16" ht="15">
      <c r="J35" s="54" t="s">
        <v>42</v>
      </c>
      <c r="K35" s="66"/>
      <c r="L35" s="25"/>
      <c r="M35" s="164" t="s">
        <v>57</v>
      </c>
      <c r="N35" s="159"/>
      <c r="O35" s="159"/>
      <c r="P35" s="176"/>
    </row>
    <row r="36" spans="10:16" ht="15">
      <c r="J36" s="56" t="s">
        <v>39</v>
      </c>
      <c r="K36" s="57"/>
      <c r="L36" s="25"/>
      <c r="M36" s="165" t="s">
        <v>105</v>
      </c>
      <c r="N36" s="166"/>
      <c r="O36" s="166"/>
      <c r="P36" s="177"/>
    </row>
    <row r="37" spans="10:16" ht="15.75" thickBot="1">
      <c r="J37" s="56" t="s">
        <v>27</v>
      </c>
      <c r="K37" s="57"/>
      <c r="L37" s="25"/>
      <c r="M37" s="165" t="s">
        <v>59</v>
      </c>
      <c r="N37" s="178"/>
      <c r="O37" s="178"/>
      <c r="P37" s="177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104</v>
      </c>
      <c r="P38" s="104" t="s">
        <v>106</v>
      </c>
    </row>
    <row r="39" spans="10:16" ht="12.75">
      <c r="J39" s="68"/>
      <c r="K39" s="70" t="e">
        <f aca="true" t="shared" si="16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57.758357283321786</v>
      </c>
      <c r="P39" s="119">
        <f>O39/N39</f>
        <v>57.758357283321786</v>
      </c>
    </row>
    <row r="40" spans="10:16" ht="12.75">
      <c r="J40" s="67"/>
      <c r="K40" s="70" t="e">
        <f t="shared" si="16"/>
        <v>#NUM!</v>
      </c>
      <c r="L40" s="25"/>
      <c r="M40" s="68">
        <f>N8</f>
        <v>0</v>
      </c>
      <c r="N40" s="70">
        <f>10^(4*(M40/256))</f>
        <v>1</v>
      </c>
      <c r="O40" s="70">
        <f>P8</f>
        <v>57.758357283321786</v>
      </c>
      <c r="P40" s="119">
        <f>O40/N40</f>
        <v>57.758357283321786</v>
      </c>
    </row>
    <row r="41" spans="10:16" ht="12.75">
      <c r="J41" s="67"/>
      <c r="K41" s="70" t="e">
        <f t="shared" si="16"/>
        <v>#NUM!</v>
      </c>
      <c r="L41" s="25"/>
      <c r="M41" s="68">
        <f>N9</f>
        <v>0</v>
      </c>
      <c r="N41" s="70">
        <f>10^(4*(M41/256))</f>
        <v>1</v>
      </c>
      <c r="O41" s="70">
        <f>P9</f>
        <v>57.758357283321786</v>
      </c>
      <c r="P41" s="119">
        <f>O41/N41</f>
        <v>57.758357283321786</v>
      </c>
    </row>
    <row r="42" spans="10:16" ht="12.75">
      <c r="J42" s="67"/>
      <c r="K42" s="70" t="e">
        <f t="shared" si="16"/>
        <v>#NUM!</v>
      </c>
      <c r="L42" s="25"/>
      <c r="M42" s="68">
        <f>N10</f>
        <v>0</v>
      </c>
      <c r="N42" s="70">
        <f>10^(4*(M42/256))</f>
        <v>1</v>
      </c>
      <c r="O42" s="70">
        <f>P10</f>
        <v>57.758357283321786</v>
      </c>
      <c r="P42" s="119">
        <f>O42/N42</f>
        <v>57.758357283321786</v>
      </c>
    </row>
    <row r="43" spans="10:16" ht="12.75">
      <c r="J43" s="67"/>
      <c r="K43" s="70" t="e">
        <f t="shared" si="16"/>
        <v>#NUM!</v>
      </c>
      <c r="L43" s="25"/>
      <c r="M43" s="68">
        <f>N11</f>
        <v>0</v>
      </c>
      <c r="N43" s="70">
        <f>10^(4*(M43/256))</f>
        <v>1</v>
      </c>
      <c r="O43" s="70">
        <f>P11</f>
        <v>57.758357283321786</v>
      </c>
      <c r="P43" s="119">
        <f>O43/N43</f>
        <v>57.758357283321786</v>
      </c>
    </row>
    <row r="44" spans="10:12" ht="13.5" thickBot="1">
      <c r="J44" s="67"/>
      <c r="K44" s="70" t="e">
        <f t="shared" si="16"/>
        <v>#NUM!</v>
      </c>
      <c r="L44" s="25"/>
    </row>
    <row r="45" spans="10:15" ht="13.5" thickBot="1">
      <c r="J45" s="67"/>
      <c r="K45" s="70" t="e">
        <f t="shared" si="16"/>
        <v>#NUM!</v>
      </c>
      <c r="L45" s="25"/>
      <c r="M45" s="170" t="s">
        <v>84</v>
      </c>
      <c r="N45" s="171"/>
      <c r="O45" s="179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6"/>
        <v>#NUM!</v>
      </c>
      <c r="M46" s="164" t="s">
        <v>107</v>
      </c>
      <c r="N46" s="159"/>
      <c r="O46" s="160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5" t="s">
        <v>81</v>
      </c>
      <c r="N47" s="166"/>
      <c r="O47" s="167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3"/>
      <c r="N48" s="174"/>
      <c r="O48" s="175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108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57.758357283321786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57.758357283321786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57.758357283321786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57.758357283321786</v>
      </c>
    </row>
    <row r="54" spans="10:15" ht="12.75">
      <c r="J54" s="68"/>
      <c r="K54" s="70" t="e">
        <f aca="true" t="shared" si="18" ref="K54:K61">LOG10(J54)*(256/LOG10(262144))</f>
        <v>#NUM!</v>
      </c>
      <c r="M54" s="121"/>
      <c r="N54" s="70">
        <f t="shared" si="17"/>
        <v>1</v>
      </c>
      <c r="O54" s="47">
        <f>P39*N54</f>
        <v>57.758357283321786</v>
      </c>
    </row>
    <row r="55" spans="10:15" ht="12.75">
      <c r="J55" s="67"/>
      <c r="K55" s="70" t="e">
        <f t="shared" si="18"/>
        <v>#NUM!</v>
      </c>
      <c r="M55" s="121"/>
      <c r="N55" s="70">
        <f t="shared" si="17"/>
        <v>1</v>
      </c>
      <c r="O55" s="47">
        <f>P39*N55</f>
        <v>57.758357283321786</v>
      </c>
    </row>
    <row r="56" spans="10:15" ht="12.75">
      <c r="J56" s="67"/>
      <c r="K56" s="70" t="e">
        <f t="shared" si="18"/>
        <v>#NUM!</v>
      </c>
      <c r="M56" s="121"/>
      <c r="N56" s="70">
        <f t="shared" si="17"/>
        <v>1</v>
      </c>
      <c r="O56" s="47">
        <f>P40*N56</f>
        <v>57.758357283321786</v>
      </c>
    </row>
    <row r="57" spans="10:15" ht="12.75">
      <c r="J57" s="67"/>
      <c r="K57" s="70" t="e">
        <f t="shared" si="18"/>
        <v>#NUM!</v>
      </c>
      <c r="M57" s="121"/>
      <c r="N57" s="70">
        <f t="shared" si="17"/>
        <v>1</v>
      </c>
      <c r="O57" s="47">
        <f>P41*N57</f>
        <v>57.758357283321786</v>
      </c>
    </row>
    <row r="58" spans="10:11" ht="12.75">
      <c r="J58" s="67"/>
      <c r="K58" s="70" t="e">
        <f t="shared" si="18"/>
        <v>#NUM!</v>
      </c>
    </row>
    <row r="59" spans="10:11" ht="12.75">
      <c r="J59" s="67"/>
      <c r="K59" s="70" t="e">
        <f t="shared" si="18"/>
        <v>#NUM!</v>
      </c>
    </row>
    <row r="60" spans="10:11" ht="12.75">
      <c r="J60" s="67"/>
      <c r="K60" s="70" t="e">
        <f t="shared" si="18"/>
        <v>#NUM!</v>
      </c>
    </row>
    <row r="61" spans="10:11" ht="12.75">
      <c r="J61" s="67"/>
      <c r="K61" s="70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">
      <selection activeCell="N7" sqref="N7:N18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58" t="s">
        <v>34</v>
      </c>
      <c r="N4" s="159"/>
      <c r="O4" s="159"/>
      <c r="P4" s="160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54" t="s">
        <v>38</v>
      </c>
      <c r="K5" s="55"/>
      <c r="L5" s="25"/>
      <c r="M5" s="161" t="s">
        <v>70</v>
      </c>
      <c r="N5" s="162"/>
      <c r="O5" s="162"/>
      <c r="P5" s="163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58" t="s">
        <v>34</v>
      </c>
      <c r="AB5" s="159"/>
      <c r="AC5" s="159"/>
      <c r="AD5" s="160"/>
    </row>
    <row r="6" spans="2:30" ht="15.75" thickBot="1">
      <c r="B6" s="9">
        <v>1</v>
      </c>
      <c r="C6" s="123">
        <v>20.62</v>
      </c>
      <c r="D6" s="69"/>
      <c r="E6" s="17"/>
      <c r="F6" s="17">
        <f>H$15*C6+H$16</f>
        <v>1.85804767373847</v>
      </c>
      <c r="G6" s="44"/>
      <c r="H6" s="47">
        <f>10^F6</f>
        <v>72.1186641543354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51</v>
      </c>
      <c r="S6" s="9">
        <v>1</v>
      </c>
      <c r="T6" s="82">
        <f aca="true" t="shared" si="0" ref="T6:T11">M50</f>
        <v>0</v>
      </c>
      <c r="U6" s="115">
        <f aca="true" t="shared" si="1" ref="U6:U11">O50</f>
        <v>33.657987446901586</v>
      </c>
      <c r="V6" s="17">
        <f aca="true" t="shared" si="2" ref="V6:V13">LOG10(U6)</f>
        <v>1.5270881441164554</v>
      </c>
      <c r="W6" s="17" t="e">
        <f aca="true" t="shared" si="3" ref="W6:W13">Y$15*T6+Y$16</f>
        <v>#DIV/0!</v>
      </c>
      <c r="X6" s="44" t="e">
        <f aca="true" t="shared" si="4" ref="X6:X11">((ABS(W6-V6))/W6)*10</f>
        <v>#DIV/0!</v>
      </c>
      <c r="Y6" s="47" t="e">
        <f aca="true" t="shared" si="5" ref="Y6:Y11">10^W6</f>
        <v>#DIV/0!</v>
      </c>
      <c r="AA6" s="161" t="s">
        <v>65</v>
      </c>
      <c r="AB6" s="162"/>
      <c r="AC6" s="162"/>
      <c r="AD6" s="163"/>
    </row>
    <row r="7" spans="2:30" ht="15">
      <c r="B7" s="9">
        <v>2</v>
      </c>
      <c r="C7" s="123">
        <v>79.93</v>
      </c>
      <c r="D7" s="69">
        <v>646</v>
      </c>
      <c r="E7" s="17">
        <f aca="true" t="shared" si="6" ref="E7:E13">LOG10(D7)</f>
        <v>2.8102325179950842</v>
      </c>
      <c r="F7" s="17">
        <f aca="true" t="shared" si="7" ref="F7:F13">H$15*C7+H$16</f>
        <v>2.8099977077773497</v>
      </c>
      <c r="G7" s="44">
        <f aca="true" t="shared" si="8" ref="G7:G13">((ABS(F7-E7))/F7)*10</f>
        <v>0.0008356242323067831</v>
      </c>
      <c r="H7" s="47">
        <f aca="true" t="shared" si="9" ref="H7:H13">10^F7</f>
        <v>645.6508212562842</v>
      </c>
      <c r="J7" s="56" t="s">
        <v>27</v>
      </c>
      <c r="K7" s="57"/>
      <c r="L7" s="25"/>
      <c r="M7" s="81"/>
      <c r="N7" s="123"/>
      <c r="O7" s="27">
        <f aca="true" t="shared" si="10" ref="O7:O18">H$15*N7+H$16</f>
        <v>1.5270881441164552</v>
      </c>
      <c r="P7" s="71">
        <f aca="true" t="shared" si="11" ref="P7:P18">10^O7</f>
        <v>33.657987446901586</v>
      </c>
      <c r="S7" s="9">
        <v>2</v>
      </c>
      <c r="T7" s="82">
        <f t="shared" si="0"/>
        <v>0</v>
      </c>
      <c r="U7" s="115">
        <f t="shared" si="1"/>
        <v>33.657987446901586</v>
      </c>
      <c r="V7" s="17">
        <f t="shared" si="2"/>
        <v>1.5270881441164554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51</v>
      </c>
    </row>
    <row r="8" spans="2:30" ht="13.5" thickBot="1">
      <c r="B8" s="9">
        <v>3</v>
      </c>
      <c r="C8" s="123">
        <v>106.2</v>
      </c>
      <c r="D8" s="69">
        <v>1704</v>
      </c>
      <c r="E8" s="17">
        <f t="shared" si="6"/>
        <v>3.2314695904306814</v>
      </c>
      <c r="F8" s="17">
        <f t="shared" si="7"/>
        <v>3.2316420745654355</v>
      </c>
      <c r="G8" s="44">
        <f t="shared" si="8"/>
        <v>0.0005337352676265031</v>
      </c>
      <c r="H8" s="47">
        <f t="shared" si="9"/>
        <v>1704.676894021791</v>
      </c>
      <c r="J8" s="58" t="s">
        <v>20</v>
      </c>
      <c r="K8" s="59" t="s">
        <v>21</v>
      </c>
      <c r="L8" s="25"/>
      <c r="M8" s="81"/>
      <c r="N8" s="123"/>
      <c r="O8" s="27">
        <f t="shared" si="10"/>
        <v>1.5270881441164552</v>
      </c>
      <c r="P8" s="71">
        <f t="shared" si="11"/>
        <v>33.657987446901586</v>
      </c>
      <c r="S8" s="9">
        <v>3</v>
      </c>
      <c r="T8" s="82">
        <f t="shared" si="0"/>
        <v>0</v>
      </c>
      <c r="U8" s="115">
        <f t="shared" si="1"/>
        <v>33.657987446901586</v>
      </c>
      <c r="V8" s="17">
        <f t="shared" si="2"/>
        <v>1.5270881441164554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134.37</v>
      </c>
      <c r="D9" s="69">
        <v>4827</v>
      </c>
      <c r="E9" s="17">
        <f t="shared" si="6"/>
        <v>3.683677298818692</v>
      </c>
      <c r="F9" s="17">
        <f t="shared" si="7"/>
        <v>3.683782227303173</v>
      </c>
      <c r="G9" s="44">
        <f t="shared" si="8"/>
        <v>0.00028483899972012644</v>
      </c>
      <c r="H9" s="47">
        <f t="shared" si="9"/>
        <v>4828.16637674736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10"/>
        <v>1.5270881441164552</v>
      </c>
      <c r="P9" s="71">
        <f t="shared" si="11"/>
        <v>33.657987446901586</v>
      </c>
      <c r="S9" s="9">
        <v>4</v>
      </c>
      <c r="T9" s="82">
        <f t="shared" si="0"/>
        <v>0</v>
      </c>
      <c r="U9" s="115">
        <f t="shared" si="1"/>
        <v>33.657987446901586</v>
      </c>
      <c r="V9" s="17">
        <f t="shared" si="2"/>
        <v>1.5270881441164554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166.78</v>
      </c>
      <c r="D10" s="69">
        <v>15991</v>
      </c>
      <c r="E10" s="17">
        <f t="shared" si="6"/>
        <v>4.203875623277334</v>
      </c>
      <c r="F10" s="17">
        <f t="shared" si="7"/>
        <v>4.203976133949609</v>
      </c>
      <c r="G10" s="44">
        <f t="shared" si="8"/>
        <v>0.0002390847832441698</v>
      </c>
      <c r="H10" s="47">
        <f t="shared" si="9"/>
        <v>15994.701295388273</v>
      </c>
      <c r="J10" s="67"/>
      <c r="K10" s="1">
        <f t="shared" si="14"/>
        <v>0</v>
      </c>
      <c r="L10" s="25"/>
      <c r="M10" s="81"/>
      <c r="N10" s="123"/>
      <c r="O10" s="27">
        <f t="shared" si="10"/>
        <v>1.5270881441164552</v>
      </c>
      <c r="P10" s="71">
        <f t="shared" si="11"/>
        <v>33.657987446901586</v>
      </c>
      <c r="S10" s="9">
        <v>5</v>
      </c>
      <c r="T10" s="82">
        <f t="shared" si="0"/>
        <v>0</v>
      </c>
      <c r="U10" s="115">
        <f t="shared" si="1"/>
        <v>33.657987446901586</v>
      </c>
      <c r="V10" s="17">
        <f t="shared" si="2"/>
        <v>1.5270881441164554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196.29</v>
      </c>
      <c r="D11" s="69">
        <v>47609</v>
      </c>
      <c r="E11" s="17">
        <f t="shared" si="6"/>
        <v>4.677689059461427</v>
      </c>
      <c r="F11" s="17">
        <f t="shared" si="7"/>
        <v>4.67762384098868</v>
      </c>
      <c r="G11" s="44">
        <f t="shared" si="8"/>
        <v>0.00013942650149692106</v>
      </c>
      <c r="H11" s="47">
        <f t="shared" si="9"/>
        <v>47601.851041699985</v>
      </c>
      <c r="J11" s="67"/>
      <c r="K11" s="1">
        <f t="shared" si="14"/>
        <v>0</v>
      </c>
      <c r="L11" s="25"/>
      <c r="M11" s="81"/>
      <c r="N11" s="123"/>
      <c r="O11" s="27">
        <f t="shared" si="10"/>
        <v>1.5270881441164552</v>
      </c>
      <c r="P11" s="71">
        <f t="shared" si="11"/>
        <v>33.657987446901586</v>
      </c>
      <c r="S11" s="9">
        <v>6</v>
      </c>
      <c r="T11" s="82">
        <f t="shared" si="0"/>
        <v>0</v>
      </c>
      <c r="U11" s="115">
        <f t="shared" si="1"/>
        <v>33.657987446901586</v>
      </c>
      <c r="V11" s="17">
        <f t="shared" si="2"/>
        <v>1.5270881441164554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224.67</v>
      </c>
      <c r="D12" s="69">
        <v>135896</v>
      </c>
      <c r="E12" s="17">
        <f t="shared" si="6"/>
        <v>5.1332066737781625</v>
      </c>
      <c r="F12" s="17">
        <f t="shared" si="7"/>
        <v>5.133134580594538</v>
      </c>
      <c r="G12" s="44">
        <f t="shared" si="8"/>
        <v>0.00014044670462607712</v>
      </c>
      <c r="H12" s="47">
        <f t="shared" si="9"/>
        <v>135873.4430425297</v>
      </c>
      <c r="J12" s="67"/>
      <c r="K12" s="1">
        <f t="shared" si="14"/>
        <v>0</v>
      </c>
      <c r="L12" s="25"/>
      <c r="M12" s="81"/>
      <c r="N12" s="123"/>
      <c r="O12" s="27">
        <f t="shared" si="10"/>
        <v>1.5270881441164552</v>
      </c>
      <c r="P12" s="71">
        <f t="shared" si="11"/>
        <v>33.657987446901586</v>
      </c>
      <c r="S12" s="9">
        <v>7</v>
      </c>
      <c r="T12" s="82">
        <f>M56</f>
        <v>0</v>
      </c>
      <c r="U12" s="115">
        <f>O56</f>
        <v>33.657987446901586</v>
      </c>
      <c r="V12" s="17">
        <f t="shared" si="2"/>
        <v>1.5270881441164554</v>
      </c>
      <c r="W12" s="17" t="e">
        <f t="shared" si="3"/>
        <v>#DIV/0!</v>
      </c>
      <c r="X12" s="44" t="e">
        <f>((ABS(W12-V12))/W12)*10</f>
        <v>#DIV/0!</v>
      </c>
      <c r="Y12" s="47" t="e">
        <f>10^W12</f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243.55</v>
      </c>
      <c r="D13" s="133">
        <v>273006</v>
      </c>
      <c r="E13" s="17">
        <f t="shared" si="6"/>
        <v>5.436172191869536</v>
      </c>
      <c r="F13" s="17">
        <f t="shared" si="7"/>
        <v>5.436166390452135</v>
      </c>
      <c r="G13" s="44">
        <f t="shared" si="8"/>
        <v>1.067189078644579E-05</v>
      </c>
      <c r="H13" s="47">
        <f t="shared" si="9"/>
        <v>273002.35313998547</v>
      </c>
      <c r="J13" s="67"/>
      <c r="K13" s="1">
        <f t="shared" si="14"/>
        <v>0</v>
      </c>
      <c r="L13" s="25"/>
      <c r="M13" s="81"/>
      <c r="N13" s="123"/>
      <c r="O13" s="27">
        <f t="shared" si="10"/>
        <v>1.5270881441164552</v>
      </c>
      <c r="P13" s="71">
        <f t="shared" si="11"/>
        <v>33.657987446901586</v>
      </c>
      <c r="S13" s="9">
        <v>8</v>
      </c>
      <c r="T13" s="82">
        <f>M57</f>
        <v>0</v>
      </c>
      <c r="U13" s="115">
        <f>O57</f>
        <v>33.657987446901586</v>
      </c>
      <c r="V13" s="17">
        <f t="shared" si="2"/>
        <v>1.5270881441164554</v>
      </c>
      <c r="W13" s="17" t="e">
        <f t="shared" si="3"/>
        <v>#DIV/0!</v>
      </c>
      <c r="X13" s="44" t="e">
        <f>((ABS(W13-V13))/W13)*10</f>
        <v>#DIV/0!</v>
      </c>
      <c r="Y13" s="47" t="e">
        <f>10^W13</f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68" t="s">
        <v>54</v>
      </c>
      <c r="F14" s="169"/>
      <c r="G14" s="100">
        <f>AVERAGE(G7:G13)</f>
        <v>0.00031197548282957524</v>
      </c>
      <c r="I14" s="24"/>
      <c r="J14" s="67"/>
      <c r="K14" s="1">
        <f t="shared" si="14"/>
        <v>0</v>
      </c>
      <c r="L14" s="25"/>
      <c r="M14" s="81"/>
      <c r="N14" s="199"/>
      <c r="O14" s="27">
        <f t="shared" si="10"/>
        <v>1.5270881441164552</v>
      </c>
      <c r="P14" s="71">
        <f t="shared" si="11"/>
        <v>33.657987446901586</v>
      </c>
      <c r="V14" s="168" t="s">
        <v>54</v>
      </c>
      <c r="W14" s="169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SLOPE(E7:E13,C7:C13)</f>
        <v>0.016050413657711676</v>
      </c>
      <c r="I15" s="24"/>
      <c r="J15" s="67"/>
      <c r="K15" s="1">
        <f t="shared" si="14"/>
        <v>0</v>
      </c>
      <c r="L15" s="25"/>
      <c r="M15" s="81"/>
      <c r="N15" s="199"/>
      <c r="O15" s="27">
        <f t="shared" si="10"/>
        <v>1.5270881441164552</v>
      </c>
      <c r="P15" s="71">
        <f t="shared" si="11"/>
        <v>33.657987446901586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INTERCEPT(E7:E13,C7:C13)</f>
        <v>1.5270881441164552</v>
      </c>
      <c r="I16" s="24"/>
      <c r="J16" s="67"/>
      <c r="K16" s="1">
        <f t="shared" si="14"/>
        <v>0</v>
      </c>
      <c r="L16" s="25"/>
      <c r="M16" s="81"/>
      <c r="N16" s="199"/>
      <c r="O16" s="27">
        <f t="shared" si="10"/>
        <v>1.5270881441164552</v>
      </c>
      <c r="P16" s="71">
        <f t="shared" si="11"/>
        <v>33.657987446901586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RSQ(E7:E13,C7:C13)</f>
        <v>0.9999999799373486</v>
      </c>
      <c r="L17" s="25"/>
      <c r="M17" s="81"/>
      <c r="N17" s="199"/>
      <c r="O17" s="27">
        <f t="shared" si="10"/>
        <v>1.5270881441164552</v>
      </c>
      <c r="P17" s="71">
        <f t="shared" si="11"/>
        <v>33.657987446901586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199"/>
      <c r="O18" s="27">
        <f t="shared" si="10"/>
        <v>1.5270881441164552</v>
      </c>
      <c r="P18" s="71">
        <f t="shared" si="11"/>
        <v>33.657987446901586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70" t="s">
        <v>61</v>
      </c>
      <c r="N34" s="171"/>
      <c r="O34" s="171"/>
      <c r="P34" s="172"/>
    </row>
    <row r="35" spans="10:16" ht="15">
      <c r="J35" s="54" t="s">
        <v>42</v>
      </c>
      <c r="K35" s="66"/>
      <c r="L35" s="25"/>
      <c r="M35" s="164" t="s">
        <v>57</v>
      </c>
      <c r="N35" s="159"/>
      <c r="O35" s="159"/>
      <c r="P35" s="176"/>
    </row>
    <row r="36" spans="10:16" ht="15">
      <c r="J36" s="56" t="s">
        <v>39</v>
      </c>
      <c r="K36" s="57"/>
      <c r="L36" s="25"/>
      <c r="M36" s="165" t="s">
        <v>66</v>
      </c>
      <c r="N36" s="166"/>
      <c r="O36" s="166"/>
      <c r="P36" s="177"/>
    </row>
    <row r="37" spans="10:16" ht="15.75" thickBot="1">
      <c r="J37" s="56" t="s">
        <v>27</v>
      </c>
      <c r="K37" s="57"/>
      <c r="L37" s="25"/>
      <c r="M37" s="165" t="s">
        <v>59</v>
      </c>
      <c r="N37" s="178"/>
      <c r="O37" s="178"/>
      <c r="P37" s="177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51</v>
      </c>
      <c r="P38" s="104" t="s">
        <v>67</v>
      </c>
    </row>
    <row r="39" spans="10:16" ht="12.75">
      <c r="J39" s="68"/>
      <c r="K39" s="70" t="e">
        <f aca="true" t="shared" si="16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33.657987446901586</v>
      </c>
      <c r="P39" s="119">
        <f>O39/N39</f>
        <v>33.657987446901586</v>
      </c>
    </row>
    <row r="40" spans="10:16" ht="12.75">
      <c r="J40" s="67"/>
      <c r="K40" s="70" t="e">
        <f t="shared" si="16"/>
        <v>#NUM!</v>
      </c>
      <c r="L40" s="25"/>
      <c r="M40" s="68">
        <f>N8</f>
        <v>0</v>
      </c>
      <c r="N40" s="70">
        <f>10^(4*(M40/256))</f>
        <v>1</v>
      </c>
      <c r="O40" s="70">
        <f>P8</f>
        <v>33.657987446901586</v>
      </c>
      <c r="P40" s="119">
        <f>O40/N40</f>
        <v>33.657987446901586</v>
      </c>
    </row>
    <row r="41" spans="10:16" ht="12.75">
      <c r="J41" s="67"/>
      <c r="K41" s="70" t="e">
        <f t="shared" si="16"/>
        <v>#NUM!</v>
      </c>
      <c r="L41" s="25"/>
      <c r="M41" s="68">
        <f>N9</f>
        <v>0</v>
      </c>
      <c r="N41" s="70">
        <f>10^(4*(M41/256))</f>
        <v>1</v>
      </c>
      <c r="O41" s="70">
        <f>P9</f>
        <v>33.657987446901586</v>
      </c>
      <c r="P41" s="119">
        <f>O41/N41</f>
        <v>33.657987446901586</v>
      </c>
    </row>
    <row r="42" spans="10:16" ht="12.75">
      <c r="J42" s="67"/>
      <c r="K42" s="70" t="e">
        <f t="shared" si="16"/>
        <v>#NUM!</v>
      </c>
      <c r="L42" s="25"/>
      <c r="M42" s="68">
        <f>N10</f>
        <v>0</v>
      </c>
      <c r="N42" s="70">
        <f>10^(4*(M42/256))</f>
        <v>1</v>
      </c>
      <c r="O42" s="70">
        <f>P10</f>
        <v>33.657987446901586</v>
      </c>
      <c r="P42" s="119">
        <f>O42/N42</f>
        <v>33.657987446901586</v>
      </c>
    </row>
    <row r="43" spans="10:16" ht="12.75">
      <c r="J43" s="67"/>
      <c r="K43" s="70" t="e">
        <f t="shared" si="16"/>
        <v>#NUM!</v>
      </c>
      <c r="L43" s="25"/>
      <c r="M43" s="68">
        <f>N11</f>
        <v>0</v>
      </c>
      <c r="N43" s="70">
        <f>10^(4*(M43/256))</f>
        <v>1</v>
      </c>
      <c r="O43" s="70">
        <f>P11</f>
        <v>33.657987446901586</v>
      </c>
      <c r="P43" s="119">
        <f>O43/N43</f>
        <v>33.657987446901586</v>
      </c>
    </row>
    <row r="44" spans="10:12" ht="13.5" thickBot="1">
      <c r="J44" s="67"/>
      <c r="K44" s="70" t="e">
        <f t="shared" si="16"/>
        <v>#NUM!</v>
      </c>
      <c r="L44" s="25"/>
    </row>
    <row r="45" spans="10:15" ht="13.5" thickBot="1">
      <c r="J45" s="67"/>
      <c r="K45" s="70" t="e">
        <f t="shared" si="16"/>
        <v>#NUM!</v>
      </c>
      <c r="L45" s="25"/>
      <c r="M45" s="170" t="s">
        <v>84</v>
      </c>
      <c r="N45" s="171"/>
      <c r="O45" s="179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6"/>
        <v>#NUM!</v>
      </c>
      <c r="M46" s="164" t="s">
        <v>68</v>
      </c>
      <c r="N46" s="159"/>
      <c r="O46" s="160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5" t="s">
        <v>81</v>
      </c>
      <c r="N47" s="166"/>
      <c r="O47" s="167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3"/>
      <c r="N48" s="174"/>
      <c r="O48" s="175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69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33.657987446901586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33.657987446901586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33.657987446901586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33.657987446901586</v>
      </c>
    </row>
    <row r="54" spans="10:15" ht="12.75">
      <c r="J54" s="68"/>
      <c r="K54" s="70" t="e">
        <f>LOG10(J54)*(256/LOG10(262144))</f>
        <v>#NUM!</v>
      </c>
      <c r="M54" s="121"/>
      <c r="N54" s="70">
        <f t="shared" si="17"/>
        <v>1</v>
      </c>
      <c r="O54" s="47">
        <f>P39*N54</f>
        <v>33.657987446901586</v>
      </c>
    </row>
    <row r="55" spans="10:15" ht="12.75">
      <c r="J55" s="67"/>
      <c r="K55" s="70" t="e">
        <f aca="true" t="shared" si="18" ref="K55:K61">LOG10(J55)*(256/LOG10(262144))</f>
        <v>#NUM!</v>
      </c>
      <c r="M55" s="121"/>
      <c r="N55" s="70">
        <f t="shared" si="17"/>
        <v>1</v>
      </c>
      <c r="O55" s="47">
        <f>P39*N55</f>
        <v>33.657987446901586</v>
      </c>
    </row>
    <row r="56" spans="10:15" ht="12.75">
      <c r="J56" s="67"/>
      <c r="K56" s="70" t="e">
        <f t="shared" si="18"/>
        <v>#NUM!</v>
      </c>
      <c r="M56" s="121"/>
      <c r="N56" s="70">
        <f t="shared" si="17"/>
        <v>1</v>
      </c>
      <c r="O56" s="47">
        <f>P40*N56</f>
        <v>33.657987446901586</v>
      </c>
    </row>
    <row r="57" spans="10:15" ht="12.75">
      <c r="J57" s="67"/>
      <c r="K57" s="70" t="e">
        <f t="shared" si="18"/>
        <v>#NUM!</v>
      </c>
      <c r="M57" s="121"/>
      <c r="N57" s="70">
        <f t="shared" si="17"/>
        <v>1</v>
      </c>
      <c r="O57" s="47">
        <f>P41*N57</f>
        <v>33.657987446901586</v>
      </c>
    </row>
    <row r="58" spans="10:11" ht="12.75">
      <c r="J58" s="67"/>
      <c r="K58" s="70" t="e">
        <f t="shared" si="18"/>
        <v>#NUM!</v>
      </c>
    </row>
    <row r="59" spans="10:11" ht="12.75">
      <c r="J59" s="67"/>
      <c r="K59" s="70" t="e">
        <f t="shared" si="18"/>
        <v>#NUM!</v>
      </c>
    </row>
    <row r="60" spans="10:11" ht="12.75">
      <c r="J60" s="67"/>
      <c r="K60" s="70" t="e">
        <f t="shared" si="18"/>
        <v>#NUM!</v>
      </c>
    </row>
    <row r="61" spans="10:11" ht="12.75">
      <c r="J61" s="67"/>
      <c r="K61" s="70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N7" sqref="N7:N18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28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64</v>
      </c>
    </row>
    <row r="4" spans="2:16" ht="21" thickBot="1">
      <c r="B4" s="6"/>
      <c r="J4" s="52" t="s">
        <v>37</v>
      </c>
      <c r="K4" s="53"/>
      <c r="L4" s="25"/>
      <c r="M4" s="158" t="s">
        <v>34</v>
      </c>
      <c r="N4" s="159"/>
      <c r="O4" s="159"/>
      <c r="P4" s="160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38</v>
      </c>
      <c r="K5" s="55"/>
      <c r="L5" s="25"/>
      <c r="M5" s="161" t="s">
        <v>70</v>
      </c>
      <c r="N5" s="162"/>
      <c r="O5" s="162"/>
      <c r="P5" s="163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58" t="s">
        <v>34</v>
      </c>
      <c r="AB5" s="159"/>
      <c r="AC5" s="159"/>
      <c r="AD5" s="160"/>
    </row>
    <row r="6" spans="2:30" ht="15.75" thickBot="1">
      <c r="B6" s="9">
        <v>1</v>
      </c>
      <c r="C6" s="123">
        <v>19.82</v>
      </c>
      <c r="D6" s="142"/>
      <c r="E6" s="17"/>
      <c r="F6" s="17">
        <f>H$15*C6+H$16</f>
        <v>1.7910614789530988</v>
      </c>
      <c r="G6" s="44"/>
      <c r="H6" s="43">
        <f>10^F6</f>
        <v>61.810389305459346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24</v>
      </c>
      <c r="Q6" s="25"/>
      <c r="S6" s="9">
        <v>1</v>
      </c>
      <c r="T6" s="98">
        <f>M50</f>
        <v>0</v>
      </c>
      <c r="U6" s="115">
        <f>O50</f>
        <v>29.82866022607007</v>
      </c>
      <c r="V6" s="17">
        <f aca="true" t="shared" si="0" ref="V6:V13">LOG10(U6)</f>
        <v>1.4746337471772888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3" t="e">
        <f aca="true" t="shared" si="3" ref="Y6:Y13">10^W6</f>
        <v>#DIV/0!</v>
      </c>
      <c r="AA6" s="161" t="s">
        <v>65</v>
      </c>
      <c r="AB6" s="162"/>
      <c r="AC6" s="162"/>
      <c r="AD6" s="163"/>
    </row>
    <row r="7" spans="2:30" ht="15">
      <c r="B7" s="9">
        <v>2</v>
      </c>
      <c r="C7" s="123">
        <v>71.82</v>
      </c>
      <c r="D7" s="69">
        <v>418</v>
      </c>
      <c r="E7" s="140">
        <f aca="true" t="shared" si="4" ref="E7:E13">LOG10(D7)</f>
        <v>2.621176281775035</v>
      </c>
      <c r="F7" s="41">
        <f aca="true" t="shared" si="5" ref="F7:F13">H$15*C7+H$16</f>
        <v>2.621245235378029</v>
      </c>
      <c r="G7" s="45">
        <f aca="true" t="shared" si="6" ref="G7:G13">((ABS(F7-E7))/F7)*10</f>
        <v>0.0002630566650668132</v>
      </c>
      <c r="H7" s="46">
        <f aca="true" t="shared" si="7" ref="H7:H13">10^F7</f>
        <v>418.0663717718704</v>
      </c>
      <c r="J7" s="56" t="s">
        <v>27</v>
      </c>
      <c r="K7" s="57"/>
      <c r="L7" s="25"/>
      <c r="M7" s="139"/>
      <c r="N7" s="123"/>
      <c r="O7" s="27">
        <f aca="true" t="shared" si="8" ref="O7:O18">H$15*N7+H$16</f>
        <v>1.4746337471772888</v>
      </c>
      <c r="P7" s="71">
        <f aca="true" t="shared" si="9" ref="P7:P18">10^O7</f>
        <v>29.82866022607007</v>
      </c>
      <c r="Q7" s="25"/>
      <c r="S7" s="9">
        <v>2</v>
      </c>
      <c r="T7" s="98">
        <f>M51</f>
        <v>0</v>
      </c>
      <c r="U7" s="115">
        <f>O51</f>
        <v>29.82866022607007</v>
      </c>
      <c r="V7" s="41">
        <f t="shared" si="0"/>
        <v>1.4746337471772888</v>
      </c>
      <c r="W7" s="41" t="e">
        <f t="shared" si="1"/>
        <v>#DIV/0!</v>
      </c>
      <c r="X7" s="45" t="e">
        <f t="shared" si="2"/>
        <v>#DIV/0!</v>
      </c>
      <c r="Y7" s="46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24</v>
      </c>
    </row>
    <row r="8" spans="2:30" ht="13.5" thickBot="1">
      <c r="B8" s="9">
        <v>3</v>
      </c>
      <c r="C8" s="123">
        <v>100.23</v>
      </c>
      <c r="D8" s="69">
        <v>1188</v>
      </c>
      <c r="E8" s="140">
        <f t="shared" si="4"/>
        <v>3.074816440645175</v>
      </c>
      <c r="F8" s="41">
        <f t="shared" si="5"/>
        <v>3.074812937686342</v>
      </c>
      <c r="G8" s="45">
        <f t="shared" si="6"/>
        <v>1.139242908030474E-05</v>
      </c>
      <c r="H8" s="46">
        <f t="shared" si="7"/>
        <v>1187.9904177960275</v>
      </c>
      <c r="J8" s="58" t="s">
        <v>20</v>
      </c>
      <c r="K8" s="59" t="s">
        <v>21</v>
      </c>
      <c r="L8" s="25"/>
      <c r="M8" s="139"/>
      <c r="N8" s="123"/>
      <c r="O8" s="27">
        <f t="shared" si="8"/>
        <v>1.4746337471772888</v>
      </c>
      <c r="P8" s="71">
        <f t="shared" si="9"/>
        <v>29.82866022607007</v>
      </c>
      <c r="Q8" s="25"/>
      <c r="S8" s="9">
        <v>3</v>
      </c>
      <c r="T8" s="98">
        <f>M52</f>
        <v>0</v>
      </c>
      <c r="U8" s="115">
        <f>O52</f>
        <v>29.82866022607007</v>
      </c>
      <c r="V8" s="41">
        <f t="shared" si="0"/>
        <v>1.4746337471772888</v>
      </c>
      <c r="W8" s="41" t="e">
        <f t="shared" si="1"/>
        <v>#DIV/0!</v>
      </c>
      <c r="X8" s="45" t="e">
        <f t="shared" si="2"/>
        <v>#DIV/0!</v>
      </c>
      <c r="Y8" s="46" t="e">
        <f t="shared" si="3"/>
        <v>#DIV/0!</v>
      </c>
      <c r="AA8" s="117"/>
      <c r="AB8" s="67">
        <v>200</v>
      </c>
      <c r="AC8" s="118" t="e">
        <f aca="true" t="shared" si="10" ref="AC8:AC19">Y$15*AB8+Y$16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3">
        <v>129.19</v>
      </c>
      <c r="D9" s="149">
        <v>3445</v>
      </c>
      <c r="E9" s="141">
        <f t="shared" si="4"/>
        <v>3.5371892262436444</v>
      </c>
      <c r="F9" s="17">
        <f t="shared" si="5"/>
        <v>3.5371614297260723</v>
      </c>
      <c r="G9" s="44">
        <f t="shared" si="6"/>
        <v>7.85842493320224E-05</v>
      </c>
      <c r="H9" s="47">
        <f t="shared" si="7"/>
        <v>3444.7795138031493</v>
      </c>
      <c r="J9" s="67"/>
      <c r="K9" s="1">
        <f aca="true" t="shared" si="12" ref="K9:K16">J9/4</f>
        <v>0</v>
      </c>
      <c r="L9" s="25"/>
      <c r="M9" s="139"/>
      <c r="N9" s="123"/>
      <c r="O9" s="27">
        <f t="shared" si="8"/>
        <v>1.4746337471772888</v>
      </c>
      <c r="P9" s="71">
        <f t="shared" si="9"/>
        <v>29.82866022607007</v>
      </c>
      <c r="Q9" s="25"/>
      <c r="S9" s="9">
        <v>4</v>
      </c>
      <c r="T9" s="98">
        <f>M53</f>
        <v>0</v>
      </c>
      <c r="U9" s="115">
        <f>O53</f>
        <v>29.82866022607007</v>
      </c>
      <c r="V9" s="17">
        <f t="shared" si="0"/>
        <v>1.4746337471772888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7"/>
      <c r="AC9" s="118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3">
        <v>162.81</v>
      </c>
      <c r="D10" s="69">
        <v>11858</v>
      </c>
      <c r="E10" s="141">
        <f t="shared" si="4"/>
        <v>4.074011446008945</v>
      </c>
      <c r="F10" s="17">
        <f t="shared" si="5"/>
        <v>4.073907158399267</v>
      </c>
      <c r="G10" s="44">
        <f>((ABS(F10-E10))/F10)*10</f>
        <v>0.0002559891662300681</v>
      </c>
      <c r="H10" s="47">
        <f>10^F10</f>
        <v>11855.152867326651</v>
      </c>
      <c r="J10" s="67"/>
      <c r="K10" s="1">
        <f t="shared" si="12"/>
        <v>0</v>
      </c>
      <c r="L10" s="25"/>
      <c r="M10" s="81"/>
      <c r="N10" s="123"/>
      <c r="O10" s="27">
        <f t="shared" si="8"/>
        <v>1.4746337471772888</v>
      </c>
      <c r="P10" s="71">
        <f t="shared" si="9"/>
        <v>29.82866022607007</v>
      </c>
      <c r="Q10" s="25"/>
      <c r="S10" s="9">
        <v>5</v>
      </c>
      <c r="T10" s="98">
        <f>M52</f>
        <v>0</v>
      </c>
      <c r="U10" s="115">
        <f>O52</f>
        <v>29.82866022607007</v>
      </c>
      <c r="V10" s="17">
        <f t="shared" si="0"/>
        <v>1.4746337471772888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7"/>
      <c r="AC10" s="118" t="e">
        <f t="shared" si="10"/>
        <v>#DIV/0!</v>
      </c>
      <c r="AD10" s="71" t="e">
        <f t="shared" si="11"/>
        <v>#DIV/0!</v>
      </c>
    </row>
    <row r="11" spans="2:30" ht="12.75">
      <c r="B11" s="9">
        <v>6</v>
      </c>
      <c r="C11" s="123">
        <v>192.89</v>
      </c>
      <c r="D11" s="69">
        <v>35821</v>
      </c>
      <c r="E11" s="141">
        <f t="shared" si="4"/>
        <v>4.554137705701171</v>
      </c>
      <c r="F11" s="17">
        <f t="shared" si="5"/>
        <v>4.554136531346612</v>
      </c>
      <c r="G11" s="44">
        <f>((ABS(F11-E11))/F11)*10</f>
        <v>2.5786547049947373E-06</v>
      </c>
      <c r="H11" s="47">
        <f>10^F11</f>
        <v>35820.9031383093</v>
      </c>
      <c r="J11" s="67"/>
      <c r="K11" s="1">
        <f t="shared" si="12"/>
        <v>0</v>
      </c>
      <c r="L11" s="25"/>
      <c r="M11" s="81"/>
      <c r="N11" s="123"/>
      <c r="O11" s="27">
        <f t="shared" si="8"/>
        <v>1.4746337471772888</v>
      </c>
      <c r="P11" s="71">
        <f t="shared" si="9"/>
        <v>29.82866022607007</v>
      </c>
      <c r="Q11" s="25"/>
      <c r="S11" s="9">
        <v>6</v>
      </c>
      <c r="T11" s="98">
        <f>M53</f>
        <v>0</v>
      </c>
      <c r="U11" s="115">
        <f>O53</f>
        <v>29.82866022607007</v>
      </c>
      <c r="V11" s="17">
        <f t="shared" si="0"/>
        <v>1.4746337471772888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7"/>
      <c r="AC11" s="118" t="e">
        <f t="shared" si="10"/>
        <v>#DIV/0!</v>
      </c>
      <c r="AD11" s="71" t="e">
        <f t="shared" si="11"/>
        <v>#DIV/0!</v>
      </c>
    </row>
    <row r="12" spans="2:30" ht="12.75">
      <c r="B12" s="9">
        <v>7</v>
      </c>
      <c r="C12" s="123">
        <v>222.95</v>
      </c>
      <c r="D12" s="69">
        <v>108150</v>
      </c>
      <c r="E12" s="141">
        <f t="shared" si="4"/>
        <v>5.03402652377511</v>
      </c>
      <c r="F12" s="17">
        <f t="shared" si="5"/>
        <v>5.034046602849177</v>
      </c>
      <c r="G12" s="44">
        <f t="shared" si="6"/>
        <v>3.988654784239081E-05</v>
      </c>
      <c r="H12" s="47">
        <f t="shared" si="7"/>
        <v>108155.00029853273</v>
      </c>
      <c r="J12" s="67"/>
      <c r="K12" s="1">
        <f t="shared" si="12"/>
        <v>0</v>
      </c>
      <c r="L12" s="25"/>
      <c r="M12" s="81"/>
      <c r="N12" s="123"/>
      <c r="O12" s="27">
        <f t="shared" si="8"/>
        <v>1.4746337471772888</v>
      </c>
      <c r="P12" s="71">
        <f t="shared" si="9"/>
        <v>29.82866022607007</v>
      </c>
      <c r="Q12" s="25"/>
      <c r="S12" s="9">
        <v>7</v>
      </c>
      <c r="T12" s="98">
        <f>M54</f>
        <v>0</v>
      </c>
      <c r="U12" s="115">
        <f>O54</f>
        <v>29.82866022607007</v>
      </c>
      <c r="V12" s="17">
        <f t="shared" si="0"/>
        <v>1.4746337471772888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7"/>
      <c r="AC12" s="118" t="e">
        <f t="shared" si="10"/>
        <v>#DIV/0!</v>
      </c>
      <c r="AD12" s="71" t="e">
        <f t="shared" si="11"/>
        <v>#DIV/0!</v>
      </c>
    </row>
    <row r="13" spans="2:30" ht="13.5" thickBot="1">
      <c r="B13" s="9">
        <v>8</v>
      </c>
      <c r="C13" s="123">
        <v>245.53</v>
      </c>
      <c r="D13" s="133">
        <v>248022</v>
      </c>
      <c r="E13" s="141">
        <f t="shared" si="4"/>
        <v>5.394490205240892</v>
      </c>
      <c r="F13" s="17">
        <f t="shared" si="5"/>
        <v>5.394537934004465</v>
      </c>
      <c r="G13" s="44">
        <f t="shared" si="6"/>
        <v>8.847609221848167E-05</v>
      </c>
      <c r="H13" s="47">
        <f t="shared" si="7"/>
        <v>248049.25900143688</v>
      </c>
      <c r="J13" s="67"/>
      <c r="K13" s="1">
        <f t="shared" si="12"/>
        <v>0</v>
      </c>
      <c r="L13" s="25"/>
      <c r="M13" s="81"/>
      <c r="N13" s="123"/>
      <c r="O13" s="27">
        <f t="shared" si="8"/>
        <v>1.4746337471772888</v>
      </c>
      <c r="P13" s="71">
        <f t="shared" si="9"/>
        <v>29.82866022607007</v>
      </c>
      <c r="Q13" s="25"/>
      <c r="S13" s="9">
        <v>8</v>
      </c>
      <c r="T13" s="98">
        <f>M55</f>
        <v>0</v>
      </c>
      <c r="U13" s="115">
        <f>O55</f>
        <v>29.82866022607007</v>
      </c>
      <c r="V13" s="17">
        <f t="shared" si="0"/>
        <v>1.4746337471772888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7"/>
      <c r="AC13" s="118" t="e">
        <f t="shared" si="10"/>
        <v>#DIV/0!</v>
      </c>
      <c r="AD13" s="71" t="e">
        <f t="shared" si="11"/>
        <v>#DIV/0!</v>
      </c>
    </row>
    <row r="14" spans="5:30" ht="13.5" thickBot="1">
      <c r="E14" s="168" t="s">
        <v>54</v>
      </c>
      <c r="F14" s="169"/>
      <c r="G14" s="100">
        <f>AVERAGE(G7:G13)</f>
        <v>0.00010570911492501082</v>
      </c>
      <c r="I14" s="24"/>
      <c r="J14" s="67"/>
      <c r="K14" s="1">
        <f t="shared" si="12"/>
        <v>0</v>
      </c>
      <c r="L14" s="25"/>
      <c r="M14" s="81"/>
      <c r="N14" s="199"/>
      <c r="O14" s="27">
        <f t="shared" si="8"/>
        <v>1.4746337471772888</v>
      </c>
      <c r="P14" s="71">
        <f t="shared" si="9"/>
        <v>29.82866022607007</v>
      </c>
      <c r="Q14" s="25"/>
      <c r="V14" s="168" t="s">
        <v>54</v>
      </c>
      <c r="W14" s="169"/>
      <c r="X14" s="100" t="e">
        <f>AVERAGE(X6:X13)</f>
        <v>#DIV/0!</v>
      </c>
      <c r="AA14" s="117"/>
      <c r="AB14" s="67"/>
      <c r="AC14" s="118" t="e">
        <f t="shared" si="10"/>
        <v>#DIV/0!</v>
      </c>
      <c r="AD14" s="71" t="e">
        <f t="shared" si="11"/>
        <v>#DIV/0!</v>
      </c>
    </row>
    <row r="15" spans="7:30" ht="12.75">
      <c r="G15" s="92" t="s">
        <v>30</v>
      </c>
      <c r="H15" s="93">
        <f>SLOPE(E7:E13,C7:C13)</f>
        <v>0.015965072238940968</v>
      </c>
      <c r="I15" s="24"/>
      <c r="J15" s="67"/>
      <c r="K15" s="1">
        <f t="shared" si="12"/>
        <v>0</v>
      </c>
      <c r="L15" s="25"/>
      <c r="M15" s="81"/>
      <c r="N15" s="199"/>
      <c r="O15" s="27">
        <f t="shared" si="8"/>
        <v>1.4746337471772888</v>
      </c>
      <c r="P15" s="71">
        <f t="shared" si="9"/>
        <v>29.82866022607007</v>
      </c>
      <c r="Q15" s="25"/>
      <c r="X15" s="92" t="s">
        <v>30</v>
      </c>
      <c r="Y15" s="93" t="e">
        <f>SLOPE(V6:V13,T6:T13)</f>
        <v>#DIV/0!</v>
      </c>
      <c r="AA15" s="117"/>
      <c r="AB15" s="67"/>
      <c r="AC15" s="118" t="e">
        <f t="shared" si="10"/>
        <v>#DIV/0!</v>
      </c>
      <c r="AD15" s="71" t="e">
        <f t="shared" si="11"/>
        <v>#DIV/0!</v>
      </c>
    </row>
    <row r="16" spans="7:30" ht="12.75">
      <c r="G16" s="94" t="s">
        <v>31</v>
      </c>
      <c r="H16" s="95">
        <f>INTERCEPT(E7:E13,C7:C13)</f>
        <v>1.4746337471772888</v>
      </c>
      <c r="I16" s="24"/>
      <c r="J16" s="67"/>
      <c r="K16" s="1">
        <f t="shared" si="12"/>
        <v>0</v>
      </c>
      <c r="L16" s="25"/>
      <c r="M16" s="81"/>
      <c r="N16" s="199"/>
      <c r="O16" s="27">
        <f t="shared" si="8"/>
        <v>1.4746337471772888</v>
      </c>
      <c r="P16" s="71">
        <f t="shared" si="9"/>
        <v>29.82866022607007</v>
      </c>
      <c r="Q16" s="25"/>
      <c r="X16" s="94" t="s">
        <v>31</v>
      </c>
      <c r="Y16" s="95" t="e">
        <f>INTERCEPT(V6:V13,T6:T13)</f>
        <v>#DIV/0!</v>
      </c>
      <c r="AA16" s="117"/>
      <c r="AB16" s="67"/>
      <c r="AC16" s="118" t="e">
        <f t="shared" si="10"/>
        <v>#DIV/0!</v>
      </c>
      <c r="AD16" s="71" t="e">
        <f t="shared" si="11"/>
        <v>#DIV/0!</v>
      </c>
    </row>
    <row r="17" spans="7:30" ht="13.5" thickBot="1">
      <c r="G17" s="96" t="s">
        <v>32</v>
      </c>
      <c r="H17" s="97">
        <f>RSQ(E7:E13,C7:C13)</f>
        <v>0.9999999969616613</v>
      </c>
      <c r="L17" s="25"/>
      <c r="M17" s="81"/>
      <c r="N17" s="199"/>
      <c r="O17" s="27">
        <f t="shared" si="8"/>
        <v>1.4746337471772888</v>
      </c>
      <c r="P17" s="71">
        <f t="shared" si="9"/>
        <v>29.82866022607007</v>
      </c>
      <c r="Q17" s="25"/>
      <c r="X17" s="96" t="s">
        <v>32</v>
      </c>
      <c r="Y17" s="97" t="e">
        <f>RSQ(V6:V13,T6:T13)</f>
        <v>#DIV/0!</v>
      </c>
      <c r="AA17" s="117"/>
      <c r="AB17" s="67"/>
      <c r="AC17" s="118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1"/>
      <c r="N18" s="199"/>
      <c r="O18" s="27">
        <f t="shared" si="8"/>
        <v>1.4746337471772888</v>
      </c>
      <c r="P18" s="71">
        <f t="shared" si="9"/>
        <v>29.82866022607007</v>
      </c>
      <c r="Q18" s="25"/>
      <c r="AA18" s="117"/>
      <c r="AB18" s="67"/>
      <c r="AC18" s="118" t="e">
        <f t="shared" si="10"/>
        <v>#DIV/0!</v>
      </c>
      <c r="AD18" s="71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7"/>
      <c r="AC19" s="118" t="e">
        <f t="shared" si="10"/>
        <v>#DIV/0!</v>
      </c>
      <c r="AD19" s="71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8:16" ht="15">
      <c r="H21">
        <v>21</v>
      </c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8:25" ht="15">
      <c r="H22">
        <v>56.5</v>
      </c>
      <c r="J22" s="56" t="s">
        <v>27</v>
      </c>
      <c r="K22" s="57"/>
      <c r="L22" s="25"/>
      <c r="M22" s="48" t="s">
        <v>45</v>
      </c>
      <c r="N22" s="49"/>
      <c r="O22" s="25"/>
      <c r="P22" s="25"/>
      <c r="Y22">
        <v>21</v>
      </c>
    </row>
    <row r="23" spans="10:2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  <c r="Y23">
        <v>56.5</v>
      </c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70" t="s">
        <v>61</v>
      </c>
      <c r="N34" s="171"/>
      <c r="O34" s="171"/>
      <c r="P34" s="172"/>
    </row>
    <row r="35" spans="10:16" ht="15">
      <c r="J35" s="54" t="s">
        <v>42</v>
      </c>
      <c r="K35" s="66"/>
      <c r="L35" s="25"/>
      <c r="M35" s="164" t="s">
        <v>57</v>
      </c>
      <c r="N35" s="159"/>
      <c r="O35" s="159"/>
      <c r="P35" s="176"/>
    </row>
    <row r="36" spans="10:16" ht="15">
      <c r="J36" s="56" t="s">
        <v>39</v>
      </c>
      <c r="K36" s="57"/>
      <c r="L36" s="25"/>
      <c r="M36" s="165" t="s">
        <v>71</v>
      </c>
      <c r="N36" s="166"/>
      <c r="O36" s="166"/>
      <c r="P36" s="177"/>
    </row>
    <row r="37" spans="10:16" ht="15.75" thickBot="1">
      <c r="J37" s="56" t="s">
        <v>27</v>
      </c>
      <c r="K37" s="57"/>
      <c r="L37" s="25"/>
      <c r="M37" s="165" t="s">
        <v>59</v>
      </c>
      <c r="N37" s="178"/>
      <c r="O37" s="178"/>
      <c r="P37" s="177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24</v>
      </c>
      <c r="P38" s="104" t="s">
        <v>72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20">
        <f>N7</f>
        <v>0</v>
      </c>
      <c r="N39" s="70">
        <f>10^(4*(M39/256))</f>
        <v>1</v>
      </c>
      <c r="O39" s="70">
        <f>P7</f>
        <v>29.82866022607007</v>
      </c>
      <c r="P39" s="119">
        <f>O39/N39</f>
        <v>29.82866022607007</v>
      </c>
    </row>
    <row r="40" spans="10:16" ht="12.75">
      <c r="J40" s="67"/>
      <c r="K40" s="70" t="e">
        <f t="shared" si="14"/>
        <v>#NUM!</v>
      </c>
      <c r="L40" s="25"/>
      <c r="M40" s="120">
        <f>N8</f>
        <v>0</v>
      </c>
      <c r="N40" s="70">
        <f>10^(4*(M40/256))</f>
        <v>1</v>
      </c>
      <c r="O40" s="70">
        <f>P8</f>
        <v>29.82866022607007</v>
      </c>
      <c r="P40" s="119">
        <f>O40/N40</f>
        <v>29.82866022607007</v>
      </c>
    </row>
    <row r="41" spans="10:16" ht="12.75">
      <c r="J41" s="67"/>
      <c r="K41" s="70" t="e">
        <f t="shared" si="14"/>
        <v>#NUM!</v>
      </c>
      <c r="L41" s="25"/>
      <c r="M41" s="120">
        <f>N9</f>
        <v>0</v>
      </c>
      <c r="N41" s="70">
        <f>10^(4*(M41/256))</f>
        <v>1</v>
      </c>
      <c r="O41" s="70">
        <f>P9</f>
        <v>29.82866022607007</v>
      </c>
      <c r="P41" s="119">
        <f>O41/N41</f>
        <v>29.82866022607007</v>
      </c>
    </row>
    <row r="42" spans="10:16" ht="12.75">
      <c r="J42" s="67"/>
      <c r="K42" s="70" t="e">
        <f t="shared" si="14"/>
        <v>#NUM!</v>
      </c>
      <c r="L42" s="25"/>
      <c r="M42" s="120">
        <f>N10</f>
        <v>0</v>
      </c>
      <c r="N42" s="70">
        <f>10^(4*(M42/256))</f>
        <v>1</v>
      </c>
      <c r="O42" s="70">
        <f>P10</f>
        <v>29.82866022607007</v>
      </c>
      <c r="P42" s="119">
        <f>O42/N42</f>
        <v>29.82866022607007</v>
      </c>
    </row>
    <row r="43" spans="10:16" ht="12.75">
      <c r="J43" s="67"/>
      <c r="K43" s="70" t="e">
        <f t="shared" si="14"/>
        <v>#NUM!</v>
      </c>
      <c r="L43" s="25"/>
      <c r="M43" s="120">
        <f>N11</f>
        <v>0</v>
      </c>
      <c r="N43" s="70">
        <f>10^(4*(M43/256))</f>
        <v>1</v>
      </c>
      <c r="O43" s="70">
        <f>P11</f>
        <v>29.82866022607007</v>
      </c>
      <c r="P43" s="119">
        <f>O43/N43</f>
        <v>29.82866022607007</v>
      </c>
    </row>
    <row r="44" spans="10:12" ht="13.5" thickBot="1">
      <c r="J44" s="67"/>
      <c r="K44" s="70" t="e">
        <f t="shared" si="14"/>
        <v>#NUM!</v>
      </c>
      <c r="L44" s="25"/>
    </row>
    <row r="45" spans="1:15" ht="13.5" thickBot="1">
      <c r="A45" s="10"/>
      <c r="J45" s="67"/>
      <c r="K45" s="70" t="e">
        <f t="shared" si="14"/>
        <v>#NUM!</v>
      </c>
      <c r="L45" s="25"/>
      <c r="M45" s="170" t="s">
        <v>84</v>
      </c>
      <c r="N45" s="171"/>
      <c r="O45" s="179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4"/>
        <v>#NUM!</v>
      </c>
      <c r="M46" s="164" t="s">
        <v>73</v>
      </c>
      <c r="N46" s="159"/>
      <c r="O46" s="160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5" t="s">
        <v>81</v>
      </c>
      <c r="N47" s="166"/>
      <c r="O47" s="167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3"/>
      <c r="N48" s="174"/>
      <c r="O48" s="175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74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21"/>
      <c r="N50" s="70">
        <f aca="true" t="shared" si="15" ref="N50:N57">10^(4*(M50/256))</f>
        <v>1</v>
      </c>
      <c r="O50" s="47">
        <f>P39*N50</f>
        <v>29.82866022607007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21"/>
      <c r="N51" s="70">
        <f t="shared" si="15"/>
        <v>1</v>
      </c>
      <c r="O51" s="47">
        <f>P39*N51</f>
        <v>29.82866022607007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21"/>
      <c r="N52" s="70">
        <f t="shared" si="15"/>
        <v>1</v>
      </c>
      <c r="O52" s="47">
        <f>P39*N52</f>
        <v>29.82866022607007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5"/>
        <v>1</v>
      </c>
      <c r="O53" s="47">
        <f>P39*N53</f>
        <v>29.82866022607007</v>
      </c>
    </row>
    <row r="54" spans="10:15" ht="12.75">
      <c r="J54" s="68"/>
      <c r="K54" s="70" t="e">
        <f>LOG10(J54)*(256/LOG10(262144))</f>
        <v>#NUM!</v>
      </c>
      <c r="M54" s="121"/>
      <c r="N54" s="70">
        <f t="shared" si="15"/>
        <v>1</v>
      </c>
      <c r="O54" s="47">
        <f>P39*N54</f>
        <v>29.82866022607007</v>
      </c>
    </row>
    <row r="55" spans="10:15" ht="12.75">
      <c r="J55" s="67"/>
      <c r="K55" s="70" t="e">
        <f aca="true" t="shared" si="16" ref="K55:K61">LOG10(J55)*(256/LOG10(262144))</f>
        <v>#NUM!</v>
      </c>
      <c r="M55" s="120"/>
      <c r="N55" s="70">
        <f t="shared" si="15"/>
        <v>1</v>
      </c>
      <c r="O55" s="46">
        <f>P39*N55</f>
        <v>29.82866022607007</v>
      </c>
    </row>
    <row r="56" spans="10:15" ht="12.75">
      <c r="J56" s="67"/>
      <c r="K56" s="70" t="e">
        <f t="shared" si="16"/>
        <v>#NUM!</v>
      </c>
      <c r="M56" s="121"/>
      <c r="N56" s="70">
        <f t="shared" si="15"/>
        <v>1</v>
      </c>
      <c r="O56" s="47">
        <f>P41*N56</f>
        <v>29.82866022607007</v>
      </c>
    </row>
    <row r="57" spans="10:15" ht="12.75">
      <c r="J57" s="67"/>
      <c r="K57" s="70" t="e">
        <f t="shared" si="16"/>
        <v>#NUM!</v>
      </c>
      <c r="M57" s="120"/>
      <c r="N57" s="70">
        <f t="shared" si="15"/>
        <v>1</v>
      </c>
      <c r="O57" s="46">
        <f>P41*N57</f>
        <v>29.82866022607007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A1">
      <selection activeCell="N7" sqref="N7:N18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</cols>
  <sheetData>
    <row r="1" spans="2:15" ht="16.5" thickBot="1">
      <c r="B1" s="79" t="s">
        <v>29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3" t="s">
        <v>9</v>
      </c>
      <c r="C3" s="10"/>
      <c r="D3" s="10"/>
      <c r="E3" s="10"/>
      <c r="F3" s="10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82" t="s">
        <v>35</v>
      </c>
      <c r="N4" s="159"/>
      <c r="O4" s="159"/>
      <c r="P4" s="160"/>
    </row>
    <row r="5" spans="2:30" ht="15.75" thickBot="1">
      <c r="B5" s="12"/>
      <c r="E5" s="12"/>
      <c r="J5" s="54" t="s">
        <v>38</v>
      </c>
      <c r="K5" s="55"/>
      <c r="L5" s="25"/>
      <c r="M5" s="183" t="s">
        <v>70</v>
      </c>
      <c r="N5" s="162"/>
      <c r="O5" s="162"/>
      <c r="P5" s="163"/>
      <c r="S5" s="2" t="s">
        <v>12</v>
      </c>
      <c r="T5" s="18" t="s">
        <v>11</v>
      </c>
      <c r="U5" s="3" t="s">
        <v>25</v>
      </c>
      <c r="V5" s="3" t="s">
        <v>26</v>
      </c>
      <c r="W5" s="3" t="s">
        <v>13</v>
      </c>
      <c r="X5" s="7" t="s">
        <v>10</v>
      </c>
      <c r="Y5" s="4" t="s">
        <v>75</v>
      </c>
      <c r="AA5" s="158" t="s">
        <v>34</v>
      </c>
      <c r="AB5" s="159"/>
      <c r="AC5" s="159"/>
      <c r="AD5" s="160"/>
    </row>
    <row r="6" spans="2:30" ht="15.75" thickBot="1">
      <c r="B6" s="2" t="s">
        <v>12</v>
      </c>
      <c r="C6" s="18" t="s">
        <v>11</v>
      </c>
      <c r="D6" s="3" t="s">
        <v>25</v>
      </c>
      <c r="E6" s="3" t="s">
        <v>26</v>
      </c>
      <c r="F6" s="3" t="s">
        <v>13</v>
      </c>
      <c r="G6" s="7" t="s">
        <v>10</v>
      </c>
      <c r="H6" s="4" t="s">
        <v>75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52</v>
      </c>
      <c r="S6" s="19">
        <v>1</v>
      </c>
      <c r="T6" s="82">
        <f>M50</f>
        <v>0</v>
      </c>
      <c r="U6" s="115">
        <f>O50</f>
        <v>15.078372686769118</v>
      </c>
      <c r="V6" s="20">
        <f aca="true" t="shared" si="0" ref="V6:V13">LOG10(U6)</f>
        <v>1.1783544734109606</v>
      </c>
      <c r="W6" s="20" t="e">
        <f aca="true" t="shared" si="1" ref="W6:W13">Y$15*T6+Y$16</f>
        <v>#DIV/0!</v>
      </c>
      <c r="X6" s="21" t="e">
        <f aca="true" t="shared" si="2" ref="X6:X13">((ABS(W6-V6))/W6)*10</f>
        <v>#DIV/0!</v>
      </c>
      <c r="Y6" s="22" t="e">
        <f aca="true" t="shared" si="3" ref="Y6:Y13">10^W6</f>
        <v>#DIV/0!</v>
      </c>
      <c r="AA6" s="161" t="s">
        <v>65</v>
      </c>
      <c r="AB6" s="184"/>
      <c r="AC6" s="184"/>
      <c r="AD6" s="185"/>
    </row>
    <row r="7" spans="2:30" ht="15">
      <c r="B7" s="19">
        <v>1</v>
      </c>
      <c r="C7" s="124">
        <v>5.53</v>
      </c>
      <c r="D7" s="69"/>
      <c r="E7" s="20"/>
      <c r="F7" s="20">
        <f>H$16*C7+H$17</f>
        <v>1.269633390740865</v>
      </c>
      <c r="G7" s="21"/>
      <c r="H7" s="22">
        <f>10^F7</f>
        <v>18.60515920903959</v>
      </c>
      <c r="J7" s="56" t="s">
        <v>27</v>
      </c>
      <c r="K7" s="57"/>
      <c r="L7" s="25"/>
      <c r="M7" s="139"/>
      <c r="N7" s="124"/>
      <c r="O7" s="27">
        <f aca="true" t="shared" si="4" ref="O7:O18">H$16*N7+H$17</f>
        <v>1.1783544734109603</v>
      </c>
      <c r="P7" s="72">
        <f aca="true" t="shared" si="5" ref="P7:P18">10^O7</f>
        <v>15.078372686769118</v>
      </c>
      <c r="S7" s="19">
        <v>2</v>
      </c>
      <c r="T7" s="82">
        <f>M51</f>
        <v>0</v>
      </c>
      <c r="U7" s="115">
        <f>O51</f>
        <v>15.078372686769118</v>
      </c>
      <c r="V7" s="20">
        <f t="shared" si="0"/>
        <v>1.1783544734109606</v>
      </c>
      <c r="W7" s="20" t="e">
        <f t="shared" si="1"/>
        <v>#DIV/0!</v>
      </c>
      <c r="X7" s="21" t="e">
        <f t="shared" si="2"/>
        <v>#DIV/0!</v>
      </c>
      <c r="Y7" s="22" t="e">
        <f t="shared" si="3"/>
        <v>#DIV/0!</v>
      </c>
      <c r="AA7" s="26" t="s">
        <v>55</v>
      </c>
      <c r="AB7" s="116" t="s">
        <v>22</v>
      </c>
      <c r="AC7" s="116" t="s">
        <v>23</v>
      </c>
      <c r="AD7" s="26" t="s">
        <v>52</v>
      </c>
    </row>
    <row r="8" spans="2:30" ht="13.5" thickBot="1">
      <c r="B8" s="19">
        <v>2</v>
      </c>
      <c r="C8" s="124">
        <v>65.51</v>
      </c>
      <c r="D8" s="69">
        <v>182</v>
      </c>
      <c r="E8" s="20">
        <f aca="true" t="shared" si="6" ref="E8:E14">LOG10(D8)</f>
        <v>2.2600713879850747</v>
      </c>
      <c r="F8" s="20">
        <f aca="true" t="shared" si="7" ref="F8:F14">H$16*C8+H$17</f>
        <v>2.2596712680370095</v>
      </c>
      <c r="G8" s="21">
        <f aca="true" t="shared" si="8" ref="G8:G14">((ABS(F8-E8))/F8)*10</f>
        <v>0.0017706998080866902</v>
      </c>
      <c r="H8" s="22">
        <f aca="true" t="shared" si="9" ref="H8:H14">10^F8</f>
        <v>181.832398756761</v>
      </c>
      <c r="J8" s="58" t="s">
        <v>20</v>
      </c>
      <c r="K8" s="59" t="s">
        <v>21</v>
      </c>
      <c r="L8" s="25"/>
      <c r="M8" s="139"/>
      <c r="N8" s="124"/>
      <c r="O8" s="27">
        <f t="shared" si="4"/>
        <v>1.1783544734109603</v>
      </c>
      <c r="P8" s="72">
        <f t="shared" si="5"/>
        <v>15.078372686769118</v>
      </c>
      <c r="S8" s="19">
        <v>3</v>
      </c>
      <c r="T8" s="82">
        <f>M52</f>
        <v>0</v>
      </c>
      <c r="U8" s="115">
        <f>O52</f>
        <v>15.078372686769118</v>
      </c>
      <c r="V8" s="20">
        <f t="shared" si="0"/>
        <v>1.1783544734109606</v>
      </c>
      <c r="W8" s="20" t="e">
        <f t="shared" si="1"/>
        <v>#DIV/0!</v>
      </c>
      <c r="X8" s="21" t="e">
        <f t="shared" si="2"/>
        <v>#DIV/0!</v>
      </c>
      <c r="Y8" s="22" t="e">
        <f t="shared" si="3"/>
        <v>#DIV/0!</v>
      </c>
      <c r="AA8" s="117"/>
      <c r="AB8" s="60">
        <v>200</v>
      </c>
      <c r="AC8" s="118" t="e">
        <f aca="true" t="shared" si="10" ref="AC8:AC19">Y$15*AB8+Y$16</f>
        <v>#DIV/0!</v>
      </c>
      <c r="AD8" s="72" t="e">
        <f aca="true" t="shared" si="11" ref="AD8:AD19">10^AC8</f>
        <v>#DIV/0!</v>
      </c>
    </row>
    <row r="9" spans="2:30" ht="12.75">
      <c r="B9" s="19">
        <v>3</v>
      </c>
      <c r="C9" s="124">
        <v>92.77</v>
      </c>
      <c r="D9" s="69">
        <v>512</v>
      </c>
      <c r="E9" s="20">
        <f t="shared" si="6"/>
        <v>2.709269960975831</v>
      </c>
      <c r="F9" s="20">
        <f t="shared" si="7"/>
        <v>2.7096284626867737</v>
      </c>
      <c r="G9" s="21">
        <f t="shared" si="8"/>
        <v>0.0013230659327640563</v>
      </c>
      <c r="H9" s="22">
        <f t="shared" si="9"/>
        <v>512.4228206071751</v>
      </c>
      <c r="J9" s="60"/>
      <c r="K9" s="61">
        <f aca="true" t="shared" si="12" ref="K9:K16">J9/4</f>
        <v>0</v>
      </c>
      <c r="L9" s="25"/>
      <c r="M9" s="139"/>
      <c r="N9" s="124"/>
      <c r="O9" s="27">
        <f t="shared" si="4"/>
        <v>1.1783544734109603</v>
      </c>
      <c r="P9" s="72">
        <f t="shared" si="5"/>
        <v>15.078372686769118</v>
      </c>
      <c r="S9" s="19">
        <v>4</v>
      </c>
      <c r="T9" s="82">
        <f>M53</f>
        <v>0</v>
      </c>
      <c r="U9" s="115">
        <f>O53</f>
        <v>15.078372686769118</v>
      </c>
      <c r="V9" s="20">
        <f t="shared" si="0"/>
        <v>1.1783544734109606</v>
      </c>
      <c r="W9" s="20" t="e">
        <f t="shared" si="1"/>
        <v>#DIV/0!</v>
      </c>
      <c r="X9" s="21" t="e">
        <f t="shared" si="2"/>
        <v>#DIV/0!</v>
      </c>
      <c r="Y9" s="22" t="e">
        <f t="shared" si="3"/>
        <v>#DIV/0!</v>
      </c>
      <c r="AA9" s="117"/>
      <c r="AB9" s="60">
        <v>125</v>
      </c>
      <c r="AC9" s="118" t="e">
        <f t="shared" si="10"/>
        <v>#DIV/0!</v>
      </c>
      <c r="AD9" s="72" t="e">
        <f t="shared" si="11"/>
        <v>#DIV/0!</v>
      </c>
    </row>
    <row r="10" spans="2:30" ht="12.75">
      <c r="B10" s="19">
        <v>4</v>
      </c>
      <c r="C10" s="124">
        <v>121.09</v>
      </c>
      <c r="D10" s="69">
        <v>1503</v>
      </c>
      <c r="E10" s="20">
        <f t="shared" si="6"/>
        <v>3.176958980586908</v>
      </c>
      <c r="F10" s="20">
        <f t="shared" si="7"/>
        <v>3.177082158669215</v>
      </c>
      <c r="G10" s="21">
        <f t="shared" si="8"/>
        <v>0.0003877082056908209</v>
      </c>
      <c r="H10" s="22">
        <f t="shared" si="9"/>
        <v>1503.426353368227</v>
      </c>
      <c r="J10" s="60"/>
      <c r="K10" s="61">
        <f t="shared" si="12"/>
        <v>0</v>
      </c>
      <c r="L10" s="25"/>
      <c r="M10" s="81"/>
      <c r="N10" s="124"/>
      <c r="O10" s="27">
        <f t="shared" si="4"/>
        <v>1.1783544734109603</v>
      </c>
      <c r="P10" s="72">
        <f t="shared" si="5"/>
        <v>15.078372686769118</v>
      </c>
      <c r="S10" s="19">
        <v>5</v>
      </c>
      <c r="T10" s="82">
        <f>M52</f>
        <v>0</v>
      </c>
      <c r="U10" s="115">
        <f>O52</f>
        <v>15.078372686769118</v>
      </c>
      <c r="V10" s="20">
        <f t="shared" si="0"/>
        <v>1.1783544734109606</v>
      </c>
      <c r="W10" s="20" t="e">
        <f t="shared" si="1"/>
        <v>#DIV/0!</v>
      </c>
      <c r="X10" s="21" t="e">
        <f>((ABS(W10-V10))/W10)*10</f>
        <v>#DIV/0!</v>
      </c>
      <c r="Y10" s="22" t="e">
        <f>10^W10</f>
        <v>#DIV/0!</v>
      </c>
      <c r="AA10" s="117"/>
      <c r="AB10" s="60"/>
      <c r="AC10" s="118" t="e">
        <f t="shared" si="10"/>
        <v>#DIV/0!</v>
      </c>
      <c r="AD10" s="72" t="e">
        <f t="shared" si="11"/>
        <v>#DIV/0!</v>
      </c>
    </row>
    <row r="11" spans="2:30" ht="12.75">
      <c r="B11" s="19">
        <v>5</v>
      </c>
      <c r="C11" s="124">
        <v>155.42</v>
      </c>
      <c r="D11" s="69">
        <v>5542</v>
      </c>
      <c r="E11" s="20">
        <f t="shared" si="6"/>
        <v>3.743666521446213</v>
      </c>
      <c r="F11" s="20">
        <f t="shared" si="7"/>
        <v>3.7437377159812626</v>
      </c>
      <c r="G11" s="21">
        <f t="shared" si="8"/>
        <v>0.00019016966585463967</v>
      </c>
      <c r="H11" s="22">
        <f t="shared" si="9"/>
        <v>5542.908582705673</v>
      </c>
      <c r="J11" s="60"/>
      <c r="K11" s="61">
        <f t="shared" si="12"/>
        <v>0</v>
      </c>
      <c r="L11" s="25"/>
      <c r="M11" s="81"/>
      <c r="N11" s="124"/>
      <c r="O11" s="27">
        <f t="shared" si="4"/>
        <v>1.1783544734109603</v>
      </c>
      <c r="P11" s="72">
        <f t="shared" si="5"/>
        <v>15.078372686769118</v>
      </c>
      <c r="S11" s="19">
        <v>6</v>
      </c>
      <c r="T11" s="82">
        <f>M53</f>
        <v>0</v>
      </c>
      <c r="U11" s="115">
        <f>O53</f>
        <v>15.078372686769118</v>
      </c>
      <c r="V11" s="130">
        <f t="shared" si="0"/>
        <v>1.1783544734109606</v>
      </c>
      <c r="W11" s="131" t="e">
        <f t="shared" si="1"/>
        <v>#DIV/0!</v>
      </c>
      <c r="X11" s="132" t="e">
        <f>((ABS(W11-V11))/W11)*10</f>
        <v>#DIV/0!</v>
      </c>
      <c r="Y11" s="22" t="e">
        <f>10^W11</f>
        <v>#DIV/0!</v>
      </c>
      <c r="AA11" s="117"/>
      <c r="AB11" s="60"/>
      <c r="AC11" s="118" t="e">
        <f t="shared" si="10"/>
        <v>#DIV/0!</v>
      </c>
      <c r="AD11" s="72" t="e">
        <f t="shared" si="11"/>
        <v>#DIV/0!</v>
      </c>
    </row>
    <row r="12" spans="2:30" ht="12.75">
      <c r="B12" s="19">
        <v>6</v>
      </c>
      <c r="C12" s="124">
        <v>185.91</v>
      </c>
      <c r="D12" s="69">
        <v>17662</v>
      </c>
      <c r="E12" s="20">
        <f t="shared" si="6"/>
        <v>4.247039880429746</v>
      </c>
      <c r="F12" s="20">
        <f t="shared" si="7"/>
        <v>4.247009721295692</v>
      </c>
      <c r="G12" s="21">
        <f t="shared" si="8"/>
        <v>7.101263249505744E-05</v>
      </c>
      <c r="H12" s="22">
        <f t="shared" si="9"/>
        <v>17660.773523144086</v>
      </c>
      <c r="J12" s="60"/>
      <c r="K12" s="61">
        <f t="shared" si="12"/>
        <v>0</v>
      </c>
      <c r="L12" s="25"/>
      <c r="M12" s="81"/>
      <c r="N12" s="124"/>
      <c r="O12" s="27">
        <f t="shared" si="4"/>
        <v>1.1783544734109603</v>
      </c>
      <c r="P12" s="72">
        <f t="shared" si="5"/>
        <v>15.078372686769118</v>
      </c>
      <c r="S12" s="19">
        <v>7</v>
      </c>
      <c r="T12" s="82">
        <f>M54</f>
        <v>0</v>
      </c>
      <c r="U12" s="115">
        <f>O54</f>
        <v>15.078372686769118</v>
      </c>
      <c r="V12" s="20">
        <f t="shared" si="0"/>
        <v>1.1783544734109606</v>
      </c>
      <c r="W12" s="20" t="e">
        <f t="shared" si="1"/>
        <v>#DIV/0!</v>
      </c>
      <c r="X12" s="21" t="e">
        <f t="shared" si="2"/>
        <v>#DIV/0!</v>
      </c>
      <c r="Y12" s="22" t="e">
        <f t="shared" si="3"/>
        <v>#DIV/0!</v>
      </c>
      <c r="AA12" s="117"/>
      <c r="AB12" s="60"/>
      <c r="AC12" s="118" t="e">
        <f t="shared" si="10"/>
        <v>#DIV/0!</v>
      </c>
      <c r="AD12" s="72" t="e">
        <f t="shared" si="11"/>
        <v>#DIV/0!</v>
      </c>
    </row>
    <row r="13" spans="2:30" ht="13.5" thickBot="1">
      <c r="B13" s="19">
        <v>7</v>
      </c>
      <c r="C13" s="124">
        <v>218.88</v>
      </c>
      <c r="D13" s="69">
        <v>61847</v>
      </c>
      <c r="E13" s="20">
        <f t="shared" si="6"/>
        <v>4.791318638240894</v>
      </c>
      <c r="F13" s="20">
        <f t="shared" si="7"/>
        <v>4.791216937275249</v>
      </c>
      <c r="G13" s="21">
        <f t="shared" si="8"/>
        <v>0.0002122654160244973</v>
      </c>
      <c r="H13" s="22">
        <f t="shared" si="9"/>
        <v>61832.518666543576</v>
      </c>
      <c r="J13" s="60"/>
      <c r="K13" s="61">
        <f t="shared" si="12"/>
        <v>0</v>
      </c>
      <c r="L13" s="25"/>
      <c r="M13" s="81"/>
      <c r="N13" s="124"/>
      <c r="O13" s="27">
        <f t="shared" si="4"/>
        <v>1.1783544734109603</v>
      </c>
      <c r="P13" s="72">
        <f t="shared" si="5"/>
        <v>15.078372686769118</v>
      </c>
      <c r="S13" s="19">
        <v>8</v>
      </c>
      <c r="T13" s="82">
        <f>M55</f>
        <v>0</v>
      </c>
      <c r="U13" s="115">
        <f>O55</f>
        <v>15.078372686769118</v>
      </c>
      <c r="V13" s="130">
        <f t="shared" si="0"/>
        <v>1.1783544734109606</v>
      </c>
      <c r="W13" s="131" t="e">
        <f t="shared" si="1"/>
        <v>#DIV/0!</v>
      </c>
      <c r="X13" s="132" t="e">
        <f t="shared" si="2"/>
        <v>#DIV/0!</v>
      </c>
      <c r="Y13" s="22" t="e">
        <f t="shared" si="3"/>
        <v>#DIV/0!</v>
      </c>
      <c r="AA13" s="117"/>
      <c r="AB13" s="60"/>
      <c r="AC13" s="118" t="e">
        <f t="shared" si="10"/>
        <v>#DIV/0!</v>
      </c>
      <c r="AD13" s="72" t="e">
        <f t="shared" si="11"/>
        <v>#DIV/0!</v>
      </c>
    </row>
    <row r="14" spans="2:30" ht="13.5" thickBot="1">
      <c r="B14" s="19">
        <v>8</v>
      </c>
      <c r="C14" s="124">
        <v>246.95</v>
      </c>
      <c r="D14" s="133">
        <v>179707</v>
      </c>
      <c r="E14" s="20">
        <f t="shared" si="6"/>
        <v>5.254564994205045</v>
      </c>
      <c r="F14" s="20">
        <f t="shared" si="7"/>
        <v>5.254544099924512</v>
      </c>
      <c r="G14" s="21">
        <f t="shared" si="8"/>
        <v>3.976421195651269E-05</v>
      </c>
      <c r="H14" s="22">
        <f t="shared" si="9"/>
        <v>179698.3543498595</v>
      </c>
      <c r="I14" s="34"/>
      <c r="J14" s="60"/>
      <c r="K14" s="61">
        <f t="shared" si="12"/>
        <v>0</v>
      </c>
      <c r="L14" s="25"/>
      <c r="M14" s="81"/>
      <c r="N14" s="200"/>
      <c r="O14" s="27">
        <f t="shared" si="4"/>
        <v>1.1783544734109603</v>
      </c>
      <c r="P14" s="72">
        <f t="shared" si="5"/>
        <v>15.078372686769118</v>
      </c>
      <c r="V14" s="180" t="s">
        <v>54</v>
      </c>
      <c r="W14" s="181"/>
      <c r="X14" s="99" t="e">
        <f>AVERAGE(X6:X13)</f>
        <v>#DIV/0!</v>
      </c>
      <c r="AA14" s="117"/>
      <c r="AB14" s="60"/>
      <c r="AC14" s="118" t="e">
        <f t="shared" si="10"/>
        <v>#DIV/0!</v>
      </c>
      <c r="AD14" s="72" t="e">
        <f t="shared" si="11"/>
        <v>#DIV/0!</v>
      </c>
    </row>
    <row r="15" spans="5:30" ht="13.5" thickBot="1">
      <c r="E15" s="180" t="s">
        <v>54</v>
      </c>
      <c r="F15" s="181"/>
      <c r="G15" s="99">
        <f>AVERAGE(G8:G14)</f>
        <v>0.0005706694104103249</v>
      </c>
      <c r="I15" s="34"/>
      <c r="J15" s="60"/>
      <c r="K15" s="61">
        <f t="shared" si="12"/>
        <v>0</v>
      </c>
      <c r="L15" s="25"/>
      <c r="M15" s="81"/>
      <c r="N15" s="200"/>
      <c r="O15" s="27">
        <f t="shared" si="4"/>
        <v>1.1783544734109603</v>
      </c>
      <c r="P15" s="72">
        <f t="shared" si="5"/>
        <v>15.078372686769118</v>
      </c>
      <c r="X15" s="83" t="s">
        <v>30</v>
      </c>
      <c r="Y15" s="84" t="e">
        <f>SLOPE(V6:V13,T6:T13)</f>
        <v>#DIV/0!</v>
      </c>
      <c r="AA15" s="117"/>
      <c r="AB15" s="60"/>
      <c r="AC15" s="118" t="e">
        <f t="shared" si="10"/>
        <v>#DIV/0!</v>
      </c>
      <c r="AD15" s="72" t="e">
        <f t="shared" si="11"/>
        <v>#DIV/0!</v>
      </c>
    </row>
    <row r="16" spans="7:30" ht="12.75">
      <c r="G16" s="83" t="s">
        <v>30</v>
      </c>
      <c r="H16" s="84">
        <f>SLOPE(E8:E14,C8:C14)</f>
        <v>0.016506133332713308</v>
      </c>
      <c r="I16" s="34"/>
      <c r="J16" s="60"/>
      <c r="K16" s="61">
        <f t="shared" si="12"/>
        <v>0</v>
      </c>
      <c r="L16" s="25"/>
      <c r="M16" s="81"/>
      <c r="N16" s="200"/>
      <c r="O16" s="27">
        <f t="shared" si="4"/>
        <v>1.1783544734109603</v>
      </c>
      <c r="P16" s="72">
        <f t="shared" si="5"/>
        <v>15.078372686769118</v>
      </c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10"/>
        <v>#DIV/0!</v>
      </c>
      <c r="AD16" s="72" t="e">
        <f t="shared" si="11"/>
        <v>#DIV/0!</v>
      </c>
    </row>
    <row r="17" spans="7:30" ht="13.5" thickBot="1">
      <c r="G17" s="85" t="s">
        <v>31</v>
      </c>
      <c r="H17" s="86">
        <f>INTERCEPT(E8:E14,C8:C14)</f>
        <v>1.1783544734109603</v>
      </c>
      <c r="L17" s="25"/>
      <c r="M17" s="81"/>
      <c r="N17" s="200"/>
      <c r="O17" s="27">
        <f t="shared" si="4"/>
        <v>1.1783544734109603</v>
      </c>
      <c r="P17" s="72">
        <f t="shared" si="5"/>
        <v>15.078372686769118</v>
      </c>
      <c r="X17" s="87" t="s">
        <v>32</v>
      </c>
      <c r="Y17" s="88" t="e">
        <f>RSQ(V6:V13,T6:T13)</f>
        <v>#DIV/0!</v>
      </c>
      <c r="AA17" s="117"/>
      <c r="AB17" s="60"/>
      <c r="AC17" s="118" t="e">
        <f t="shared" si="10"/>
        <v>#DIV/0!</v>
      </c>
      <c r="AD17" s="72" t="e">
        <f t="shared" si="11"/>
        <v>#DIV/0!</v>
      </c>
    </row>
    <row r="18" spans="7:30" ht="13.5" thickBot="1">
      <c r="G18" s="87" t="s">
        <v>32</v>
      </c>
      <c r="H18" s="88">
        <f>RSQ(E8:E14,C8:C14)</f>
        <v>0.999999955638645</v>
      </c>
      <c r="L18" s="25"/>
      <c r="M18" s="81"/>
      <c r="N18" s="200"/>
      <c r="O18" s="27">
        <f t="shared" si="4"/>
        <v>1.1783544734109603</v>
      </c>
      <c r="P18" s="72">
        <f t="shared" si="5"/>
        <v>15.078372686769118</v>
      </c>
      <c r="AA18" s="117"/>
      <c r="AB18" s="60"/>
      <c r="AC18" s="118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0"/>
      <c r="AC19" s="118" t="e">
        <f t="shared" si="10"/>
        <v>#DIV/0!</v>
      </c>
      <c r="AD19" s="72" t="e">
        <f t="shared" si="11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0"/>
      <c r="K25" s="65" t="e">
        <f t="shared" si="13"/>
        <v>#NUM!</v>
      </c>
      <c r="L25" s="25"/>
      <c r="M25" s="48" t="s">
        <v>43</v>
      </c>
      <c r="N25" s="49"/>
      <c r="O25" s="25"/>
    </row>
    <row r="26" spans="10:15" ht="12.75">
      <c r="J26" s="60"/>
      <c r="K26" s="65" t="e">
        <f t="shared" si="13"/>
        <v>#NUM!</v>
      </c>
      <c r="L26" s="25"/>
      <c r="M26" s="76" t="s">
        <v>48</v>
      </c>
      <c r="N26" s="49"/>
      <c r="O26" s="25"/>
    </row>
    <row r="27" spans="10:15" ht="12.75">
      <c r="J27" s="60"/>
      <c r="K27" s="65" t="e">
        <f t="shared" si="13"/>
        <v>#NUM!</v>
      </c>
      <c r="L27" s="25"/>
      <c r="M27" s="50" t="s">
        <v>49</v>
      </c>
      <c r="N27" s="51"/>
      <c r="O27" s="25"/>
    </row>
    <row r="28" spans="10:15" ht="12.75">
      <c r="J28" s="60"/>
      <c r="K28" s="65" t="e">
        <f t="shared" si="13"/>
        <v>#NUM!</v>
      </c>
      <c r="L28" s="25"/>
      <c r="O28" s="25"/>
    </row>
    <row r="29" spans="10:15" ht="12.75">
      <c r="J29" s="60"/>
      <c r="K29" s="65" t="e">
        <f t="shared" si="13"/>
        <v>#NUM!</v>
      </c>
      <c r="L29" s="25"/>
      <c r="O29" s="25"/>
    </row>
    <row r="30" spans="10:15" ht="12.75">
      <c r="J30" s="60"/>
      <c r="K30" s="65" t="e">
        <f t="shared" si="13"/>
        <v>#NUM!</v>
      </c>
      <c r="L30" s="25"/>
      <c r="O30" s="25"/>
    </row>
    <row r="31" spans="10:15" ht="12.75">
      <c r="J31" s="60"/>
      <c r="K31" s="65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70" t="s">
        <v>61</v>
      </c>
      <c r="N34" s="171"/>
      <c r="O34" s="171"/>
      <c r="P34" s="172"/>
    </row>
    <row r="35" spans="10:16" ht="15">
      <c r="J35" s="54" t="s">
        <v>42</v>
      </c>
      <c r="K35" s="66"/>
      <c r="L35" s="25"/>
      <c r="M35" s="158" t="s">
        <v>57</v>
      </c>
      <c r="N35" s="186"/>
      <c r="O35" s="186"/>
      <c r="P35" s="194"/>
    </row>
    <row r="36" spans="10:16" ht="15">
      <c r="J36" s="56" t="s">
        <v>39</v>
      </c>
      <c r="K36" s="57"/>
      <c r="L36" s="25"/>
      <c r="M36" s="188" t="s">
        <v>76</v>
      </c>
      <c r="N36" s="189"/>
      <c r="O36" s="189"/>
      <c r="P36" s="195"/>
    </row>
    <row r="37" spans="10:16" ht="15.75" thickBot="1">
      <c r="J37" s="56" t="s">
        <v>27</v>
      </c>
      <c r="K37" s="57"/>
      <c r="L37" s="25"/>
      <c r="M37" s="188" t="s">
        <v>59</v>
      </c>
      <c r="N37" s="196"/>
      <c r="O37" s="196"/>
      <c r="P37" s="195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52</v>
      </c>
      <c r="P38" s="104" t="s">
        <v>78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15.078372686769118</v>
      </c>
      <c r="P39" s="122">
        <f>O39/N39</f>
        <v>15.078372686769118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15.078372686769118</v>
      </c>
      <c r="P40" s="122">
        <f>O40/N40</f>
        <v>15.078372686769118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15.078372686769118</v>
      </c>
      <c r="P41" s="122">
        <f>O41/N41</f>
        <v>15.078372686769118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15.078372686769118</v>
      </c>
      <c r="P42" s="122">
        <f>O42/N42</f>
        <v>15.078372686769118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15.078372686769118</v>
      </c>
      <c r="P43" s="122">
        <f>O43/N43</f>
        <v>15.078372686769118</v>
      </c>
    </row>
    <row r="44" spans="10:12" ht="13.5" thickBot="1">
      <c r="J44" s="60"/>
      <c r="K44" s="65" t="e">
        <f t="shared" si="14"/>
        <v>#NUM!</v>
      </c>
      <c r="L44" s="25"/>
    </row>
    <row r="45" spans="10:15" ht="13.5" thickBot="1">
      <c r="J45" s="60"/>
      <c r="K45" s="65" t="e">
        <f t="shared" si="14"/>
        <v>#NUM!</v>
      </c>
      <c r="L45" s="25"/>
      <c r="M45" s="170" t="s">
        <v>84</v>
      </c>
      <c r="N45" s="171"/>
      <c r="O45" s="179"/>
    </row>
    <row r="46" spans="1:15" ht="15">
      <c r="A46" s="129"/>
      <c r="J46" s="60"/>
      <c r="K46" s="65" t="e">
        <f t="shared" si="14"/>
        <v>#NUM!</v>
      </c>
      <c r="M46" s="158" t="s">
        <v>77</v>
      </c>
      <c r="N46" s="186"/>
      <c r="O46" s="187"/>
    </row>
    <row r="47" spans="1:15" ht="15">
      <c r="A47" s="128" t="s">
        <v>80</v>
      </c>
      <c r="B47" s="5"/>
      <c r="C47" s="5"/>
      <c r="D47" s="5"/>
      <c r="E47" s="11" t="s">
        <v>3</v>
      </c>
      <c r="F47" s="14"/>
      <c r="G47" s="11" t="s">
        <v>7</v>
      </c>
      <c r="H47" s="13"/>
      <c r="J47" s="25"/>
      <c r="K47" s="25"/>
      <c r="M47" s="188" t="s">
        <v>81</v>
      </c>
      <c r="N47" s="189"/>
      <c r="O47" s="190"/>
    </row>
    <row r="48" spans="1:15" ht="15.75" thickBot="1">
      <c r="A48" s="127" t="s">
        <v>5</v>
      </c>
      <c r="B48" s="14"/>
      <c r="C48" s="14"/>
      <c r="D48" s="14"/>
      <c r="E48" s="126"/>
      <c r="F48" s="14"/>
      <c r="G48" s="126"/>
      <c r="H48" s="13"/>
      <c r="I48" s="23"/>
      <c r="J48" s="25"/>
      <c r="K48" s="25"/>
      <c r="M48" s="191"/>
      <c r="N48" s="192"/>
      <c r="O48" s="193"/>
    </row>
    <row r="49" spans="1:15" ht="15" thickBot="1">
      <c r="A49" s="42"/>
      <c r="B49" s="16"/>
      <c r="C49" s="23"/>
      <c r="D49" s="16"/>
      <c r="E49" s="16"/>
      <c r="F49" s="23"/>
      <c r="G49" s="23"/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79</v>
      </c>
    </row>
    <row r="50" spans="1:15" ht="15">
      <c r="A50" s="125" t="s">
        <v>8</v>
      </c>
      <c r="B50" s="15"/>
      <c r="C50" s="15"/>
      <c r="D50" s="126" t="s">
        <v>6</v>
      </c>
      <c r="E50" s="14"/>
      <c r="F50" s="14"/>
      <c r="G50" s="126" t="s">
        <v>4</v>
      </c>
      <c r="H50" s="13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15.078372686769118</v>
      </c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15.078372686769118</v>
      </c>
    </row>
    <row r="52" spans="1:15" ht="15">
      <c r="A52" s="137"/>
      <c r="B52" s="5"/>
      <c r="C52" s="5"/>
      <c r="D52" s="5"/>
      <c r="E52" s="5"/>
      <c r="F52" s="5"/>
      <c r="G52" s="5"/>
      <c r="H52" s="138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15.078372686769118</v>
      </c>
    </row>
    <row r="53" spans="1:15" ht="15" thickBot="1">
      <c r="A53" s="134"/>
      <c r="B53" s="135"/>
      <c r="C53" s="135"/>
      <c r="D53" s="135"/>
      <c r="E53" s="135"/>
      <c r="F53" s="135"/>
      <c r="G53" s="135"/>
      <c r="H53" s="136"/>
      <c r="I53" s="23"/>
      <c r="J53" s="58" t="s">
        <v>83</v>
      </c>
      <c r="K53" s="59" t="s">
        <v>21</v>
      </c>
      <c r="L53" s="25"/>
      <c r="M53" s="114"/>
      <c r="N53" s="106">
        <f t="shared" si="15"/>
        <v>1</v>
      </c>
      <c r="O53" s="113">
        <f>P39*N53</f>
        <v>15.078372686769118</v>
      </c>
    </row>
    <row r="54" spans="10:15" ht="12.75">
      <c r="J54" s="64"/>
      <c r="K54" s="65" t="e">
        <f>LOG10(J54)*(256/LOG10(262144))</f>
        <v>#NUM!</v>
      </c>
      <c r="L54" s="25"/>
      <c r="M54" s="114"/>
      <c r="N54" s="106">
        <f t="shared" si="15"/>
        <v>1</v>
      </c>
      <c r="O54" s="113">
        <f>P39*N54</f>
        <v>15.078372686769118</v>
      </c>
    </row>
    <row r="55" spans="10:15" ht="12.75">
      <c r="J55" s="60"/>
      <c r="K55" s="65" t="e">
        <f aca="true" t="shared" si="16" ref="K55:K61">LOG10(J55)*(256/LOG10(262144))</f>
        <v>#NUM!</v>
      </c>
      <c r="L55" s="25"/>
      <c r="M55" s="111"/>
      <c r="N55" s="106">
        <f t="shared" si="15"/>
        <v>1</v>
      </c>
      <c r="O55" s="112">
        <f>P39*N55</f>
        <v>15.078372686769118</v>
      </c>
    </row>
    <row r="56" spans="10:15" ht="12.75">
      <c r="J56" s="60"/>
      <c r="K56" s="65" t="e">
        <f t="shared" si="16"/>
        <v>#NUM!</v>
      </c>
      <c r="L56" s="25"/>
      <c r="M56" s="114"/>
      <c r="N56" s="106">
        <f t="shared" si="15"/>
        <v>1</v>
      </c>
      <c r="O56" s="113">
        <f>P41*N56</f>
        <v>15.078372686769118</v>
      </c>
    </row>
    <row r="57" spans="10:15" ht="12.75">
      <c r="J57" s="60"/>
      <c r="K57" s="65" t="e">
        <f t="shared" si="16"/>
        <v>#NUM!</v>
      </c>
      <c r="L57" s="25"/>
      <c r="M57" s="111"/>
      <c r="N57" s="106">
        <f t="shared" si="15"/>
        <v>1</v>
      </c>
      <c r="O57" s="112">
        <f>P41*N57</f>
        <v>15.078372686769118</v>
      </c>
    </row>
    <row r="58" spans="10:15" ht="12.75">
      <c r="J58" s="60"/>
      <c r="K58" s="65" t="e">
        <f t="shared" si="16"/>
        <v>#NUM!</v>
      </c>
      <c r="L58" s="25"/>
      <c r="M58" s="25"/>
      <c r="N58" s="25"/>
      <c r="O58" s="25"/>
    </row>
    <row r="59" spans="10:15" ht="12.75">
      <c r="J59" s="60"/>
      <c r="K59" s="65" t="e">
        <f t="shared" si="16"/>
        <v>#NUM!</v>
      </c>
      <c r="L59" s="25"/>
      <c r="M59" s="25"/>
      <c r="N59" s="25"/>
      <c r="O59" s="25"/>
    </row>
    <row r="60" spans="10:15" ht="12.75">
      <c r="J60" s="60"/>
      <c r="K60" s="65" t="e">
        <f t="shared" si="16"/>
        <v>#NUM!</v>
      </c>
      <c r="L60" s="25"/>
      <c r="M60" s="25"/>
      <c r="N60" s="25"/>
      <c r="O60" s="25"/>
    </row>
    <row r="61" spans="10:15" ht="12.75">
      <c r="J61" s="60"/>
      <c r="K61" s="65" t="e">
        <f t="shared" si="16"/>
        <v>#NUM!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5:F15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">
      <selection activeCell="N14" sqref="N14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8" t="s">
        <v>28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21" thickBot="1">
      <c r="B4" s="6"/>
      <c r="J4" s="52" t="s">
        <v>37</v>
      </c>
      <c r="K4" s="53"/>
      <c r="L4" s="25"/>
      <c r="M4" s="158" t="s">
        <v>34</v>
      </c>
      <c r="N4" s="159"/>
      <c r="O4" s="159"/>
      <c r="P4" s="160"/>
    </row>
    <row r="5" spans="2:30" ht="15.75" thickBot="1">
      <c r="B5" s="2" t="s">
        <v>12</v>
      </c>
      <c r="C5" s="144" t="s">
        <v>11</v>
      </c>
      <c r="D5" s="3" t="s">
        <v>85</v>
      </c>
      <c r="E5" s="3" t="s">
        <v>86</v>
      </c>
      <c r="F5" s="3" t="s">
        <v>13</v>
      </c>
      <c r="G5" s="7" t="s">
        <v>10</v>
      </c>
      <c r="H5" s="4" t="s">
        <v>87</v>
      </c>
      <c r="J5" s="54" t="s">
        <v>38</v>
      </c>
      <c r="K5" s="55"/>
      <c r="L5" s="25"/>
      <c r="M5" s="161" t="s">
        <v>70</v>
      </c>
      <c r="N5" s="162"/>
      <c r="O5" s="162"/>
      <c r="P5" s="163"/>
      <c r="S5" s="2" t="s">
        <v>12</v>
      </c>
      <c r="T5" s="144" t="s">
        <v>11</v>
      </c>
      <c r="U5" s="3" t="s">
        <v>85</v>
      </c>
      <c r="V5" s="3" t="s">
        <v>86</v>
      </c>
      <c r="W5" s="3" t="s">
        <v>13</v>
      </c>
      <c r="X5" s="7" t="s">
        <v>10</v>
      </c>
      <c r="Y5" s="4" t="s">
        <v>87</v>
      </c>
      <c r="AA5" s="158" t="s">
        <v>34</v>
      </c>
      <c r="AB5" s="159"/>
      <c r="AC5" s="159"/>
      <c r="AD5" s="160"/>
    </row>
    <row r="6" spans="2:30" ht="15.75" thickBot="1">
      <c r="B6" s="9">
        <v>1</v>
      </c>
      <c r="C6" s="124">
        <v>7.72</v>
      </c>
      <c r="D6" s="69"/>
      <c r="E6" s="17"/>
      <c r="F6" s="17">
        <f>H$15*C6+H$16</f>
        <v>2.3262274506598164</v>
      </c>
      <c r="G6" s="44"/>
      <c r="H6" s="47">
        <f>10^F6</f>
        <v>211.94708634426496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90</v>
      </c>
      <c r="Q6" s="25"/>
      <c r="S6" s="9">
        <v>1</v>
      </c>
      <c r="T6" s="82">
        <f>M50</f>
        <v>0</v>
      </c>
      <c r="U6" s="115">
        <f>O50</f>
        <v>160.66080267004332</v>
      </c>
      <c r="V6" s="17">
        <f aca="true" t="shared" si="0" ref="V6:V13">LOG10(U6)</f>
        <v>2.205909932391483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7" t="e">
        <f aca="true" t="shared" si="3" ref="Y6:Y13">10^W6</f>
        <v>#DIV/0!</v>
      </c>
      <c r="AA6" s="161" t="s">
        <v>65</v>
      </c>
      <c r="AB6" s="184"/>
      <c r="AC6" s="184"/>
      <c r="AD6" s="185"/>
    </row>
    <row r="7" spans="2:30" ht="15">
      <c r="B7" s="9">
        <v>2</v>
      </c>
      <c r="C7" s="124">
        <v>58.28</v>
      </c>
      <c r="D7" s="69">
        <v>1301</v>
      </c>
      <c r="E7" s="17">
        <f aca="true" t="shared" si="4" ref="E7:E13">LOG10(D7)</f>
        <v>3.1142772965615864</v>
      </c>
      <c r="F7" s="17">
        <f aca="true" t="shared" si="5" ref="F7:F13">H$15*C7+H$16</f>
        <v>3.114213684292844</v>
      </c>
      <c r="G7" s="44">
        <f aca="true" t="shared" si="6" ref="G7:G13">((ABS(F7-E7))/F7)*10</f>
        <v>0.00020426430293829222</v>
      </c>
      <c r="H7" s="47">
        <f aca="true" t="shared" si="7" ref="H7:H13">10^F7</f>
        <v>1300.8094530223825</v>
      </c>
      <c r="J7" s="56" t="s">
        <v>27</v>
      </c>
      <c r="K7" s="57"/>
      <c r="L7" s="25"/>
      <c r="M7" s="81"/>
      <c r="N7" s="124"/>
      <c r="O7" s="27">
        <f aca="true" t="shared" si="8" ref="O7:O18">H$15*N7+H$16</f>
        <v>2.2059099323914824</v>
      </c>
      <c r="P7" s="72">
        <f aca="true" t="shared" si="9" ref="P7:P18">10^O7</f>
        <v>160.66080267004332</v>
      </c>
      <c r="Q7" s="25"/>
      <c r="S7" s="9">
        <v>2</v>
      </c>
      <c r="T7" s="82">
        <f>M51</f>
        <v>0</v>
      </c>
      <c r="U7" s="115">
        <f>O51</f>
        <v>160.66080267004332</v>
      </c>
      <c r="V7" s="17">
        <f t="shared" si="0"/>
        <v>2.205909932391483</v>
      </c>
      <c r="W7" s="17" t="e">
        <f t="shared" si="1"/>
        <v>#DIV/0!</v>
      </c>
      <c r="X7" s="44" t="e">
        <f t="shared" si="2"/>
        <v>#DIV/0!</v>
      </c>
      <c r="Y7" s="47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90</v>
      </c>
    </row>
    <row r="8" spans="2:30" ht="13.5" thickBot="1">
      <c r="B8" s="9">
        <v>3</v>
      </c>
      <c r="C8" s="124">
        <v>83.88</v>
      </c>
      <c r="D8" s="69">
        <v>3260</v>
      </c>
      <c r="E8" s="17">
        <f t="shared" si="4"/>
        <v>3.513217600067939</v>
      </c>
      <c r="F8" s="17">
        <f t="shared" si="5"/>
        <v>3.513194055752605</v>
      </c>
      <c r="G8" s="44">
        <f t="shared" si="6"/>
        <v>6.701683698698323E-05</v>
      </c>
      <c r="H8" s="47">
        <f t="shared" si="7"/>
        <v>3259.8232710967163</v>
      </c>
      <c r="J8" s="58" t="s">
        <v>20</v>
      </c>
      <c r="K8" s="59" t="s">
        <v>21</v>
      </c>
      <c r="L8" s="25"/>
      <c r="M8" s="81"/>
      <c r="N8" s="124"/>
      <c r="O8" s="27">
        <f t="shared" si="8"/>
        <v>2.2059099323914824</v>
      </c>
      <c r="P8" s="72">
        <f t="shared" si="9"/>
        <v>160.66080267004332</v>
      </c>
      <c r="Q8" s="25"/>
      <c r="S8" s="9">
        <v>3</v>
      </c>
      <c r="T8" s="82">
        <f>M52</f>
        <v>0</v>
      </c>
      <c r="U8" s="115">
        <f>O52</f>
        <v>160.66080267004332</v>
      </c>
      <c r="V8" s="17">
        <f t="shared" si="0"/>
        <v>2.205909932391483</v>
      </c>
      <c r="W8" s="17" t="e">
        <f t="shared" si="1"/>
        <v>#DIV/0!</v>
      </c>
      <c r="X8" s="44" t="e">
        <f t="shared" si="2"/>
        <v>#DIV/0!</v>
      </c>
      <c r="Y8" s="47" t="e">
        <f t="shared" si="3"/>
        <v>#DIV/0!</v>
      </c>
      <c r="AA8" s="117"/>
      <c r="AB8" s="60">
        <v>200</v>
      </c>
      <c r="AC8" s="118" t="e">
        <f aca="true" t="shared" si="10" ref="AC8:AC19">Y$15*AB8+Y$16</f>
        <v>#DIV/0!</v>
      </c>
      <c r="AD8" s="72" t="e">
        <f aca="true" t="shared" si="11" ref="AD8:AD19">10^AC8</f>
        <v>#DIV/0!</v>
      </c>
    </row>
    <row r="9" spans="2:30" ht="12.75">
      <c r="B9" s="9">
        <v>4</v>
      </c>
      <c r="C9" s="124">
        <v>111.18</v>
      </c>
      <c r="D9" s="69">
        <v>8681</v>
      </c>
      <c r="E9" s="17">
        <f t="shared" si="4"/>
        <v>3.938569756221061</v>
      </c>
      <c r="F9" s="17">
        <f t="shared" si="5"/>
        <v>3.938669217504616</v>
      </c>
      <c r="G9" s="44">
        <f t="shared" si="6"/>
        <v>0.0002525250993735262</v>
      </c>
      <c r="H9" s="47">
        <f t="shared" si="7"/>
        <v>8682.988333529107</v>
      </c>
      <c r="J9" s="60"/>
      <c r="K9" s="61">
        <f aca="true" t="shared" si="12" ref="K9:K16">J9/4</f>
        <v>0</v>
      </c>
      <c r="L9" s="25"/>
      <c r="M9" s="81"/>
      <c r="N9" s="124"/>
      <c r="O9" s="27">
        <f t="shared" si="8"/>
        <v>2.2059099323914824</v>
      </c>
      <c r="P9" s="72">
        <f t="shared" si="9"/>
        <v>160.66080267004332</v>
      </c>
      <c r="Q9" s="25"/>
      <c r="S9" s="9">
        <v>4</v>
      </c>
      <c r="T9" s="82">
        <f>M53</f>
        <v>0</v>
      </c>
      <c r="U9" s="115">
        <f>O53</f>
        <v>160.66080267004332</v>
      </c>
      <c r="V9" s="17">
        <f t="shared" si="0"/>
        <v>2.205909932391483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0"/>
      <c r="AC9" s="118" t="e">
        <f t="shared" si="10"/>
        <v>#DIV/0!</v>
      </c>
      <c r="AD9" s="72" t="e">
        <f t="shared" si="11"/>
        <v>#DIV/0!</v>
      </c>
    </row>
    <row r="10" spans="2:30" ht="12.75">
      <c r="B10" s="9">
        <v>5</v>
      </c>
      <c r="C10" s="124">
        <v>146.23</v>
      </c>
      <c r="D10" s="69">
        <v>30542</v>
      </c>
      <c r="E10" s="17">
        <f t="shared" si="4"/>
        <v>4.484897472816146</v>
      </c>
      <c r="F10" s="17">
        <f t="shared" si="5"/>
        <v>4.484929452647765</v>
      </c>
      <c r="G10" s="44">
        <f t="shared" si="6"/>
        <v>7.130509399544882E-05</v>
      </c>
      <c r="H10" s="47">
        <f t="shared" si="7"/>
        <v>30544.249082178543</v>
      </c>
      <c r="J10" s="60"/>
      <c r="K10" s="61">
        <f t="shared" si="12"/>
        <v>0</v>
      </c>
      <c r="L10" s="25"/>
      <c r="M10" s="81"/>
      <c r="N10" s="124"/>
      <c r="O10" s="27">
        <f t="shared" si="8"/>
        <v>2.2059099323914824</v>
      </c>
      <c r="P10" s="72">
        <f t="shared" si="9"/>
        <v>160.66080267004332</v>
      </c>
      <c r="Q10" s="25"/>
      <c r="S10" s="9">
        <v>5</v>
      </c>
      <c r="T10" s="82">
        <f>M52</f>
        <v>0</v>
      </c>
      <c r="U10" s="115">
        <f>O52</f>
        <v>160.66080267004332</v>
      </c>
      <c r="V10" s="17">
        <f t="shared" si="0"/>
        <v>2.205909932391483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10"/>
        <v>#DIV/0!</v>
      </c>
      <c r="AD10" s="72" t="e">
        <f t="shared" si="11"/>
        <v>#DIV/0!</v>
      </c>
    </row>
    <row r="11" spans="2:30" ht="12.75">
      <c r="B11" s="9">
        <v>6</v>
      </c>
      <c r="C11" s="124">
        <v>177.77</v>
      </c>
      <c r="D11" s="69">
        <v>94737</v>
      </c>
      <c r="E11" s="17">
        <f t="shared" si="4"/>
        <v>4.97651962797401</v>
      </c>
      <c r="F11" s="17">
        <f t="shared" si="5"/>
        <v>4.976485738422799</v>
      </c>
      <c r="G11" s="44">
        <f t="shared" si="6"/>
        <v>6.809936367319053E-05</v>
      </c>
      <c r="H11" s="47">
        <f t="shared" si="7"/>
        <v>94729.6076215954</v>
      </c>
      <c r="J11" s="60"/>
      <c r="K11" s="61">
        <f t="shared" si="12"/>
        <v>0</v>
      </c>
      <c r="L11" s="25"/>
      <c r="M11" s="81"/>
      <c r="N11" s="124"/>
      <c r="O11" s="27">
        <f t="shared" si="8"/>
        <v>2.2059099323914824</v>
      </c>
      <c r="P11" s="72">
        <f t="shared" si="9"/>
        <v>160.66080267004332</v>
      </c>
      <c r="Q11" s="25"/>
      <c r="S11" s="9">
        <v>6</v>
      </c>
      <c r="T11" s="82">
        <f>M53</f>
        <v>0</v>
      </c>
      <c r="U11" s="115">
        <f>O53</f>
        <v>160.66080267004332</v>
      </c>
      <c r="V11" s="17">
        <f t="shared" si="0"/>
        <v>2.205909932391483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10"/>
        <v>#DIV/0!</v>
      </c>
      <c r="AD11" s="72" t="e">
        <f t="shared" si="11"/>
        <v>#DIV/0!</v>
      </c>
    </row>
    <row r="12" spans="2:30" ht="12.75">
      <c r="B12" s="9">
        <v>7</v>
      </c>
      <c r="C12" s="124">
        <v>214.59</v>
      </c>
      <c r="D12" s="69">
        <v>355044</v>
      </c>
      <c r="E12" s="17">
        <f t="shared" si="4"/>
        <v>5.5502821777680085</v>
      </c>
      <c r="F12" s="17">
        <f t="shared" si="5"/>
        <v>5.550331725811407</v>
      </c>
      <c r="G12" s="44">
        <f t="shared" si="6"/>
        <v>8.927041814173183E-05</v>
      </c>
      <c r="H12" s="47">
        <f t="shared" si="7"/>
        <v>355084.5087787205</v>
      </c>
      <c r="J12" s="60"/>
      <c r="K12" s="61">
        <f t="shared" si="12"/>
        <v>0</v>
      </c>
      <c r="L12" s="25"/>
      <c r="M12" s="81"/>
      <c r="N12" s="124"/>
      <c r="O12" s="27">
        <f t="shared" si="8"/>
        <v>2.2059099323914824</v>
      </c>
      <c r="P12" s="72">
        <f t="shared" si="9"/>
        <v>160.66080267004332</v>
      </c>
      <c r="Q12" s="25"/>
      <c r="S12" s="9">
        <v>7</v>
      </c>
      <c r="T12" s="82">
        <f>M56</f>
        <v>0</v>
      </c>
      <c r="U12" s="115">
        <f>O56</f>
        <v>160.66080267004332</v>
      </c>
      <c r="V12" s="17">
        <f t="shared" si="0"/>
        <v>2.205909932391483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0"/>
      <c r="AC12" s="118" t="e">
        <f t="shared" si="10"/>
        <v>#DIV/0!</v>
      </c>
      <c r="AD12" s="72" t="e">
        <f t="shared" si="11"/>
        <v>#DIV/0!</v>
      </c>
    </row>
    <row r="13" spans="2:30" ht="13.5" thickBot="1">
      <c r="B13" s="145">
        <v>8</v>
      </c>
      <c r="C13" s="124">
        <v>244.57</v>
      </c>
      <c r="D13" s="133">
        <v>1041442</v>
      </c>
      <c r="E13" s="146">
        <f t="shared" si="4"/>
        <v>6.017635088223897</v>
      </c>
      <c r="F13" s="146">
        <f t="shared" si="5"/>
        <v>6.017575145200611</v>
      </c>
      <c r="G13" s="147">
        <f t="shared" si="6"/>
        <v>9.961325257948738E-05</v>
      </c>
      <c r="H13" s="148">
        <f t="shared" si="7"/>
        <v>1041298.2660207922</v>
      </c>
      <c r="J13" s="60"/>
      <c r="K13" s="61">
        <f t="shared" si="12"/>
        <v>0</v>
      </c>
      <c r="L13" s="25"/>
      <c r="M13" s="81"/>
      <c r="N13" s="124"/>
      <c r="O13" s="27">
        <f t="shared" si="8"/>
        <v>2.2059099323914824</v>
      </c>
      <c r="P13" s="72">
        <f t="shared" si="9"/>
        <v>160.66080267004332</v>
      </c>
      <c r="Q13" s="25"/>
      <c r="S13" s="9">
        <v>8</v>
      </c>
      <c r="T13" s="82">
        <f>M57</f>
        <v>0</v>
      </c>
      <c r="U13" s="115">
        <f>O57</f>
        <v>160.66080267004332</v>
      </c>
      <c r="V13" s="17">
        <f t="shared" si="0"/>
        <v>2.205909932391483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0"/>
      <c r="AC13" s="118" t="e">
        <f t="shared" si="10"/>
        <v>#DIV/0!</v>
      </c>
      <c r="AD13" s="72" t="e">
        <f t="shared" si="11"/>
        <v>#DIV/0!</v>
      </c>
    </row>
    <row r="14" spans="5:30" ht="13.5" thickBot="1">
      <c r="E14" s="197" t="s">
        <v>54</v>
      </c>
      <c r="F14" s="198"/>
      <c r="G14" s="143">
        <f>AVERAGE(G7:G13)</f>
        <v>0.00012172776681266575</v>
      </c>
      <c r="I14" s="24"/>
      <c r="J14" s="60"/>
      <c r="K14" s="61">
        <f t="shared" si="12"/>
        <v>0</v>
      </c>
      <c r="L14" s="25"/>
      <c r="M14" s="81"/>
      <c r="N14" s="200"/>
      <c r="O14" s="27">
        <f t="shared" si="8"/>
        <v>2.2059099323914824</v>
      </c>
      <c r="P14" s="72">
        <f t="shared" si="9"/>
        <v>160.66080267004332</v>
      </c>
      <c r="Q14" s="25"/>
      <c r="V14" s="168" t="s">
        <v>54</v>
      </c>
      <c r="W14" s="169"/>
      <c r="X14" s="100" t="e">
        <f>AVERAGE(X6:X13)</f>
        <v>#DIV/0!</v>
      </c>
      <c r="AA14" s="117"/>
      <c r="AB14" s="60"/>
      <c r="AC14" s="118" t="e">
        <f t="shared" si="10"/>
        <v>#DIV/0!</v>
      </c>
      <c r="AD14" s="72" t="e">
        <f t="shared" si="11"/>
        <v>#DIV/0!</v>
      </c>
    </row>
    <row r="15" spans="7:30" ht="12.75">
      <c r="G15" s="83" t="s">
        <v>30</v>
      </c>
      <c r="H15" s="84">
        <f>SLOPE(E7:E13,C7:C13)</f>
        <v>0.01558517076014691</v>
      </c>
      <c r="I15" s="24"/>
      <c r="J15" s="60"/>
      <c r="K15" s="61">
        <f t="shared" si="12"/>
        <v>0</v>
      </c>
      <c r="L15" s="25"/>
      <c r="M15" s="81"/>
      <c r="N15" s="200"/>
      <c r="O15" s="27">
        <f t="shared" si="8"/>
        <v>2.2059099323914824</v>
      </c>
      <c r="P15" s="72">
        <f t="shared" si="9"/>
        <v>160.66080267004332</v>
      </c>
      <c r="Q15" s="25"/>
      <c r="X15" s="83" t="s">
        <v>30</v>
      </c>
      <c r="Y15" s="84" t="e">
        <f>SLOPE(V6:V13,T6:T13)</f>
        <v>#DIV/0!</v>
      </c>
      <c r="AA15" s="117"/>
      <c r="AB15" s="60"/>
      <c r="AC15" s="118" t="e">
        <f t="shared" si="10"/>
        <v>#DIV/0!</v>
      </c>
      <c r="AD15" s="72" t="e">
        <f t="shared" si="11"/>
        <v>#DIV/0!</v>
      </c>
    </row>
    <row r="16" spans="7:30" ht="12.75">
      <c r="G16" s="85" t="s">
        <v>31</v>
      </c>
      <c r="H16" s="86">
        <f>INTERCEPT(E7:E13,C7:C13)</f>
        <v>2.2059099323914824</v>
      </c>
      <c r="I16" s="24"/>
      <c r="J16" s="60"/>
      <c r="K16" s="61">
        <f t="shared" si="12"/>
        <v>0</v>
      </c>
      <c r="L16" s="25"/>
      <c r="M16" s="81"/>
      <c r="N16" s="200"/>
      <c r="O16" s="27">
        <f t="shared" si="8"/>
        <v>2.2059099323914824</v>
      </c>
      <c r="P16" s="72">
        <f t="shared" si="9"/>
        <v>160.66080267004332</v>
      </c>
      <c r="Q16" s="25"/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10"/>
        <v>#DIV/0!</v>
      </c>
      <c r="AD16" s="72" t="e">
        <f t="shared" si="11"/>
        <v>#DIV/0!</v>
      </c>
    </row>
    <row r="17" spans="7:30" ht="13.5" thickBot="1">
      <c r="G17" s="87" t="s">
        <v>32</v>
      </c>
      <c r="H17" s="88">
        <f>RSQ(E7:E13,C7:C13)</f>
        <v>0.999999996680135</v>
      </c>
      <c r="L17" s="25"/>
      <c r="M17" s="81"/>
      <c r="N17" s="200"/>
      <c r="O17" s="27">
        <f t="shared" si="8"/>
        <v>2.2059099323914824</v>
      </c>
      <c r="P17" s="72">
        <f t="shared" si="9"/>
        <v>160.66080267004332</v>
      </c>
      <c r="Q17" s="25"/>
      <c r="X17" s="87" t="s">
        <v>32</v>
      </c>
      <c r="Y17" s="88" t="e">
        <f>RSQ(V6:V13,T6:T13)</f>
        <v>#DIV/0!</v>
      </c>
      <c r="AA17" s="117"/>
      <c r="AB17" s="60"/>
      <c r="AC17" s="118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1"/>
      <c r="N18" s="200"/>
      <c r="O18" s="27">
        <f t="shared" si="8"/>
        <v>2.2059099323914824</v>
      </c>
      <c r="P18" s="72">
        <f t="shared" si="9"/>
        <v>160.66080267004332</v>
      </c>
      <c r="Q18" s="25"/>
      <c r="AA18" s="117"/>
      <c r="AB18" s="60"/>
      <c r="AC18" s="118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0"/>
        <v>#DIV/0!</v>
      </c>
      <c r="AD19" s="72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70" t="s">
        <v>61</v>
      </c>
      <c r="N34" s="171"/>
      <c r="O34" s="171"/>
      <c r="P34" s="172"/>
    </row>
    <row r="35" spans="10:16" ht="15">
      <c r="J35" s="54" t="s">
        <v>42</v>
      </c>
      <c r="K35" s="66"/>
      <c r="L35" s="25"/>
      <c r="M35" s="158" t="s">
        <v>57</v>
      </c>
      <c r="N35" s="186"/>
      <c r="O35" s="186"/>
      <c r="P35" s="194"/>
    </row>
    <row r="36" spans="10:16" ht="15">
      <c r="J36" s="56" t="s">
        <v>39</v>
      </c>
      <c r="K36" s="57"/>
      <c r="L36" s="25"/>
      <c r="M36" s="188" t="s">
        <v>92</v>
      </c>
      <c r="N36" s="189"/>
      <c r="O36" s="189"/>
      <c r="P36" s="195"/>
    </row>
    <row r="37" spans="10:16" ht="15.75" thickBot="1">
      <c r="J37" s="56" t="s">
        <v>27</v>
      </c>
      <c r="K37" s="57"/>
      <c r="L37" s="25"/>
      <c r="M37" s="188" t="s">
        <v>59</v>
      </c>
      <c r="N37" s="196"/>
      <c r="O37" s="196"/>
      <c r="P37" s="195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90</v>
      </c>
      <c r="P38" s="104" t="s">
        <v>91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160.66080267004332</v>
      </c>
      <c r="P39" s="122">
        <f>O39/N39</f>
        <v>160.66080267004332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160.66080267004332</v>
      </c>
      <c r="P40" s="122">
        <f>O40/N40</f>
        <v>160.66080267004332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160.66080267004332</v>
      </c>
      <c r="P41" s="122">
        <f>O41/N41</f>
        <v>160.66080267004332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160.66080267004332</v>
      </c>
      <c r="P42" s="122">
        <f>O42/N42</f>
        <v>160.66080267004332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160.66080267004332</v>
      </c>
      <c r="P43" s="122">
        <f>O43/N43</f>
        <v>160.66080267004332</v>
      </c>
    </row>
    <row r="44" spans="10:12" ht="13.5" thickBot="1">
      <c r="J44" s="60"/>
      <c r="K44" s="65" t="e">
        <f t="shared" si="14"/>
        <v>#NUM!</v>
      </c>
      <c r="L44" s="25"/>
    </row>
    <row r="45" spans="10:15" ht="13.5" thickBot="1">
      <c r="J45" s="60"/>
      <c r="K45" s="65" t="e">
        <f t="shared" si="14"/>
        <v>#NUM!</v>
      </c>
      <c r="L45" s="25"/>
      <c r="M45" s="170" t="s">
        <v>84</v>
      </c>
      <c r="N45" s="171"/>
      <c r="O45" s="179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4"/>
        <v>#NUM!</v>
      </c>
      <c r="M46" s="158" t="s">
        <v>88</v>
      </c>
      <c r="N46" s="186"/>
      <c r="O46" s="187"/>
    </row>
    <row r="47" spans="1:15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8" t="s">
        <v>81</v>
      </c>
      <c r="N47" s="189"/>
      <c r="O47" s="190"/>
    </row>
    <row r="48" spans="1:15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1"/>
      <c r="N48" s="192"/>
      <c r="O48" s="193"/>
    </row>
    <row r="49" spans="1:15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89</v>
      </c>
    </row>
    <row r="50" spans="1:15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160.66080267004332</v>
      </c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160.66080267004332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160.66080267004332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5"/>
        <v>1</v>
      </c>
      <c r="O53" s="113">
        <f>P39*N53</f>
        <v>160.66080267004332</v>
      </c>
    </row>
    <row r="54" spans="10:15" ht="12.75">
      <c r="J54" s="64"/>
      <c r="K54" s="65" t="e">
        <f>LOG10(J54)*(256/LOG10(262144))</f>
        <v>#NUM!</v>
      </c>
      <c r="M54" s="114"/>
      <c r="N54" s="106">
        <f t="shared" si="15"/>
        <v>1</v>
      </c>
      <c r="O54" s="113">
        <f>P40*N54</f>
        <v>160.66080267004332</v>
      </c>
    </row>
    <row r="55" spans="10:15" ht="12.75">
      <c r="J55" s="60"/>
      <c r="K55" s="65" t="e">
        <f aca="true" t="shared" si="16" ref="K55:K61">LOG10(J55)*(256/LOG10(262144))</f>
        <v>#NUM!</v>
      </c>
      <c r="M55" s="111"/>
      <c r="N55" s="106">
        <f t="shared" si="15"/>
        <v>1</v>
      </c>
      <c r="O55" s="113">
        <f>P41*N55</f>
        <v>160.66080267004332</v>
      </c>
    </row>
    <row r="56" spans="10:15" ht="12.75">
      <c r="J56" s="60"/>
      <c r="K56" s="65" t="e">
        <f t="shared" si="16"/>
        <v>#NUM!</v>
      </c>
      <c r="M56" s="114"/>
      <c r="N56" s="106">
        <f t="shared" si="15"/>
        <v>1</v>
      </c>
      <c r="O56" s="113">
        <f>P39*N56</f>
        <v>160.66080267004332</v>
      </c>
    </row>
    <row r="57" spans="10:15" ht="12.75">
      <c r="J57" s="60"/>
      <c r="K57" s="65" t="e">
        <f t="shared" si="16"/>
        <v>#NUM!</v>
      </c>
      <c r="M57" s="111"/>
      <c r="N57" s="106">
        <f t="shared" si="15"/>
        <v>1</v>
      </c>
      <c r="O57" s="112">
        <f>P39*N57</f>
        <v>160.66080267004332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3">
      <selection activeCell="J39" sqref="J39:J41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58" t="s">
        <v>34</v>
      </c>
      <c r="N4" s="159"/>
      <c r="O4" s="159"/>
      <c r="P4" s="160"/>
    </row>
    <row r="5" spans="2:30" ht="15.75" thickBot="1">
      <c r="B5" s="2" t="s">
        <v>12</v>
      </c>
      <c r="C5" s="8" t="s">
        <v>11</v>
      </c>
      <c r="D5" s="3" t="s">
        <v>109</v>
      </c>
      <c r="E5" s="150" t="s">
        <v>110</v>
      </c>
      <c r="F5" s="3" t="s">
        <v>13</v>
      </c>
      <c r="G5" s="7" t="s">
        <v>10</v>
      </c>
      <c r="H5" s="151" t="s">
        <v>111</v>
      </c>
      <c r="J5" s="54" t="s">
        <v>38</v>
      </c>
      <c r="K5" s="55"/>
      <c r="L5" s="25"/>
      <c r="M5" s="161" t="s">
        <v>70</v>
      </c>
      <c r="N5" s="162"/>
      <c r="O5" s="162"/>
      <c r="P5" s="163"/>
      <c r="S5" s="2" t="s">
        <v>12</v>
      </c>
      <c r="T5" s="8" t="s">
        <v>11</v>
      </c>
      <c r="U5" s="3" t="s">
        <v>109</v>
      </c>
      <c r="V5" s="150" t="s">
        <v>110</v>
      </c>
      <c r="W5" s="3" t="s">
        <v>13</v>
      </c>
      <c r="X5" s="7" t="s">
        <v>10</v>
      </c>
      <c r="Y5" s="151" t="s">
        <v>111</v>
      </c>
      <c r="AA5" s="158" t="s">
        <v>34</v>
      </c>
      <c r="AB5" s="159"/>
      <c r="AC5" s="159"/>
      <c r="AD5" s="160"/>
    </row>
    <row r="6" spans="2:30" ht="15.75" thickBot="1">
      <c r="B6" s="9">
        <v>1</v>
      </c>
      <c r="C6" s="124"/>
      <c r="D6" s="69"/>
      <c r="E6" s="17"/>
      <c r="F6" s="17"/>
      <c r="G6" s="80"/>
      <c r="H6" s="47"/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112</v>
      </c>
      <c r="Q6" s="25"/>
      <c r="S6" s="9">
        <v>1</v>
      </c>
      <c r="T6" s="82">
        <f aca="true" t="shared" si="0" ref="T6:T13">M50</f>
        <v>0</v>
      </c>
      <c r="U6" s="115">
        <f aca="true" t="shared" si="1" ref="U6:U13">O50</f>
        <v>188.63026535354683</v>
      </c>
      <c r="V6" s="17">
        <f aca="true" t="shared" si="2" ref="V6:V13">LOG10(U6)</f>
        <v>2.275611375683978</v>
      </c>
      <c r="W6" s="17" t="e">
        <f aca="true" t="shared" si="3" ref="W6:W13">Y$15*T6+Y$16</f>
        <v>#DIV/0!</v>
      </c>
      <c r="X6" s="80" t="e">
        <f aca="true" t="shared" si="4" ref="X6:X13">((ABS(W6-V6))/W6)*10</f>
        <v>#DIV/0!</v>
      </c>
      <c r="Y6" s="47" t="e">
        <f aca="true" t="shared" si="5" ref="Y6:Y13">10^W6</f>
        <v>#DIV/0!</v>
      </c>
      <c r="AA6" s="161" t="s">
        <v>65</v>
      </c>
      <c r="AB6" s="184"/>
      <c r="AC6" s="184"/>
      <c r="AD6" s="185"/>
    </row>
    <row r="7" spans="2:30" ht="15">
      <c r="B7" s="9">
        <v>2</v>
      </c>
      <c r="C7" s="124"/>
      <c r="D7" s="69"/>
      <c r="E7" s="17"/>
      <c r="F7" s="17"/>
      <c r="G7" s="80"/>
      <c r="H7" s="47"/>
      <c r="I7" s="38"/>
      <c r="J7" s="56" t="s">
        <v>27</v>
      </c>
      <c r="K7" s="57"/>
      <c r="L7" s="25"/>
      <c r="M7" s="81"/>
      <c r="N7" s="124"/>
      <c r="O7" s="27">
        <f>H$15*N7+H$16</f>
        <v>2.275611375683978</v>
      </c>
      <c r="P7" s="72">
        <f aca="true" t="shared" si="6" ref="P7:P18">10^O7</f>
        <v>188.63026535354683</v>
      </c>
      <c r="Q7" s="25"/>
      <c r="S7" s="9">
        <v>2</v>
      </c>
      <c r="T7" s="82">
        <f t="shared" si="0"/>
        <v>0</v>
      </c>
      <c r="U7" s="115">
        <f t="shared" si="1"/>
        <v>188.63026535354683</v>
      </c>
      <c r="V7" s="17">
        <f t="shared" si="2"/>
        <v>2.275611375683978</v>
      </c>
      <c r="W7" s="17" t="e">
        <f t="shared" si="3"/>
        <v>#DIV/0!</v>
      </c>
      <c r="X7" s="80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112</v>
      </c>
    </row>
    <row r="8" spans="2:30" ht="13.5" thickBot="1">
      <c r="B8" s="9">
        <v>3</v>
      </c>
      <c r="C8" s="124"/>
      <c r="D8" s="69"/>
      <c r="E8" s="17"/>
      <c r="F8" s="17"/>
      <c r="G8" s="80"/>
      <c r="H8" s="47"/>
      <c r="I8" s="39"/>
      <c r="J8" s="58" t="s">
        <v>20</v>
      </c>
      <c r="K8" s="59" t="s">
        <v>21</v>
      </c>
      <c r="L8" s="25"/>
      <c r="M8" s="81"/>
      <c r="N8" s="124"/>
      <c r="O8" s="27">
        <f>H$15*N8+H$16</f>
        <v>2.275611375683978</v>
      </c>
      <c r="P8" s="72">
        <f t="shared" si="6"/>
        <v>188.63026535354683</v>
      </c>
      <c r="Q8" s="25"/>
      <c r="S8" s="9">
        <v>3</v>
      </c>
      <c r="T8" s="82">
        <f t="shared" si="0"/>
        <v>0</v>
      </c>
      <c r="U8" s="115">
        <f t="shared" si="1"/>
        <v>188.63026535354683</v>
      </c>
      <c r="V8" s="17">
        <f t="shared" si="2"/>
        <v>2.275611375683978</v>
      </c>
      <c r="W8" s="17" t="e">
        <f t="shared" si="3"/>
        <v>#DIV/0!</v>
      </c>
      <c r="X8" s="80" t="e">
        <f t="shared" si="4"/>
        <v>#DIV/0!</v>
      </c>
      <c r="Y8" s="47" t="e">
        <f t="shared" si="5"/>
        <v>#DIV/0!</v>
      </c>
      <c r="AA8" s="117"/>
      <c r="AB8" s="60">
        <v>200</v>
      </c>
      <c r="AC8" s="118" t="e">
        <f aca="true" t="shared" si="7" ref="AC8:AC19">Y$15*AB8+Y$16</f>
        <v>#DIV/0!</v>
      </c>
      <c r="AD8" s="72" t="e">
        <f aca="true" t="shared" si="8" ref="AD8:AD19">10^AC8</f>
        <v>#DIV/0!</v>
      </c>
    </row>
    <row r="9" spans="2:30" ht="12.75">
      <c r="B9" s="9">
        <v>4</v>
      </c>
      <c r="C9" s="124"/>
      <c r="D9" s="69"/>
      <c r="E9" s="17"/>
      <c r="F9" s="17"/>
      <c r="G9" s="80"/>
      <c r="H9" s="47"/>
      <c r="I9" s="39"/>
      <c r="J9" s="60"/>
      <c r="K9" s="61">
        <f aca="true" t="shared" si="9" ref="K9:K16">J9/4</f>
        <v>0</v>
      </c>
      <c r="L9" s="25"/>
      <c r="M9" s="81"/>
      <c r="N9" s="124"/>
      <c r="O9" s="27">
        <f>H$15*N9+H$16</f>
        <v>2.275611375683978</v>
      </c>
      <c r="P9" s="72">
        <f t="shared" si="6"/>
        <v>188.63026535354683</v>
      </c>
      <c r="Q9" s="25"/>
      <c r="S9" s="9">
        <v>4</v>
      </c>
      <c r="T9" s="82">
        <f t="shared" si="0"/>
        <v>0</v>
      </c>
      <c r="U9" s="115">
        <f t="shared" si="1"/>
        <v>188.63026535354683</v>
      </c>
      <c r="V9" s="17">
        <f t="shared" si="2"/>
        <v>2.275611375683978</v>
      </c>
      <c r="W9" s="17" t="e">
        <f t="shared" si="3"/>
        <v>#DIV/0!</v>
      </c>
      <c r="X9" s="80" t="e">
        <f t="shared" si="4"/>
        <v>#DIV/0!</v>
      </c>
      <c r="Y9" s="47" t="e">
        <f t="shared" si="5"/>
        <v>#DIV/0!</v>
      </c>
      <c r="AA9" s="117"/>
      <c r="AB9" s="60"/>
      <c r="AC9" s="118" t="e">
        <f t="shared" si="7"/>
        <v>#DIV/0!</v>
      </c>
      <c r="AD9" s="72" t="e">
        <f t="shared" si="8"/>
        <v>#DIV/0!</v>
      </c>
    </row>
    <row r="10" spans="2:30" ht="12.75">
      <c r="B10" s="9">
        <v>5</v>
      </c>
      <c r="C10" s="124"/>
      <c r="D10" s="115"/>
      <c r="E10" s="17"/>
      <c r="F10" s="17"/>
      <c r="G10" s="80"/>
      <c r="H10" s="47"/>
      <c r="I10" s="39"/>
      <c r="J10" s="60"/>
      <c r="K10" s="61">
        <f t="shared" si="9"/>
        <v>0</v>
      </c>
      <c r="L10" s="25"/>
      <c r="M10" s="81"/>
      <c r="N10" s="124"/>
      <c r="O10" s="27">
        <f aca="true" t="shared" si="10" ref="O10:O18">H$15*N10+H$16</f>
        <v>2.275611375683978</v>
      </c>
      <c r="P10" s="72">
        <f t="shared" si="6"/>
        <v>188.63026535354683</v>
      </c>
      <c r="Q10" s="25"/>
      <c r="S10" s="9">
        <v>5</v>
      </c>
      <c r="T10" s="82">
        <f t="shared" si="0"/>
        <v>0</v>
      </c>
      <c r="U10" s="115">
        <f t="shared" si="1"/>
        <v>188.63026535354683</v>
      </c>
      <c r="V10" s="17">
        <f t="shared" si="2"/>
        <v>2.275611375683978</v>
      </c>
      <c r="W10" s="17" t="e">
        <f t="shared" si="3"/>
        <v>#DIV/0!</v>
      </c>
      <c r="X10" s="80" t="e">
        <f t="shared" si="4"/>
        <v>#DIV/0!</v>
      </c>
      <c r="Y10" s="47" t="e">
        <f t="shared" si="5"/>
        <v>#DIV/0!</v>
      </c>
      <c r="AA10" s="117"/>
      <c r="AB10" s="60"/>
      <c r="AC10" s="118" t="e">
        <f t="shared" si="7"/>
        <v>#DIV/0!</v>
      </c>
      <c r="AD10" s="72" t="e">
        <f t="shared" si="8"/>
        <v>#DIV/0!</v>
      </c>
    </row>
    <row r="11" spans="2:30" ht="12.75">
      <c r="B11" s="9">
        <v>6</v>
      </c>
      <c r="C11" s="124">
        <v>159.42921045908398</v>
      </c>
      <c r="D11" s="115">
        <v>43612.131661068546</v>
      </c>
      <c r="E11" s="17">
        <f>LOG10(D11)</f>
        <v>4.639607314511405</v>
      </c>
      <c r="F11" s="17">
        <f>H$15*C11+H$16</f>
        <v>4.64469957454872</v>
      </c>
      <c r="G11" s="80">
        <f>((ABS(F11-E11))/F11)*10</f>
        <v>0.010963593996947438</v>
      </c>
      <c r="H11" s="47">
        <f>10^F11</f>
        <v>44126.509434228574</v>
      </c>
      <c r="I11" s="39"/>
      <c r="J11" s="60"/>
      <c r="K11" s="61">
        <f t="shared" si="9"/>
        <v>0</v>
      </c>
      <c r="L11" s="25"/>
      <c r="M11" s="81"/>
      <c r="N11" s="124"/>
      <c r="O11" s="27">
        <f t="shared" si="10"/>
        <v>2.275611375683978</v>
      </c>
      <c r="P11" s="72">
        <f t="shared" si="6"/>
        <v>188.63026535354683</v>
      </c>
      <c r="Q11" s="25"/>
      <c r="S11" s="9">
        <v>6</v>
      </c>
      <c r="T11" s="82">
        <f t="shared" si="0"/>
        <v>0</v>
      </c>
      <c r="U11" s="115">
        <f t="shared" si="1"/>
        <v>188.63026535354683</v>
      </c>
      <c r="V11" s="17">
        <f t="shared" si="2"/>
        <v>2.275611375683978</v>
      </c>
      <c r="W11" s="17" t="e">
        <f t="shared" si="3"/>
        <v>#DIV/0!</v>
      </c>
      <c r="X11" s="80" t="e">
        <f t="shared" si="4"/>
        <v>#DIV/0!</v>
      </c>
      <c r="Y11" s="47" t="e">
        <f t="shared" si="5"/>
        <v>#DIV/0!</v>
      </c>
      <c r="AA11" s="117"/>
      <c r="AB11" s="60"/>
      <c r="AC11" s="118" t="e">
        <f t="shared" si="7"/>
        <v>#DIV/0!</v>
      </c>
      <c r="AD11" s="72" t="e">
        <f t="shared" si="8"/>
        <v>#DIV/0!</v>
      </c>
    </row>
    <row r="12" spans="2:30" ht="12.75">
      <c r="B12" s="9">
        <v>7</v>
      </c>
      <c r="C12" s="124">
        <v>195.8556433214864</v>
      </c>
      <c r="D12" s="115">
        <v>157277.9996701899</v>
      </c>
      <c r="E12" s="17">
        <f>LOG10(D12)</f>
        <v>5.196667976977614</v>
      </c>
      <c r="F12" s="17">
        <f>H$15*C12+H$16</f>
        <v>5.185989542507283</v>
      </c>
      <c r="G12" s="80">
        <f>((ABS(F12-E12))/F12)*10</f>
        <v>0.020590929431702064</v>
      </c>
      <c r="H12" s="47">
        <f>10^F12</f>
        <v>153458.00307923602</v>
      </c>
      <c r="I12" s="40"/>
      <c r="J12" s="60"/>
      <c r="K12" s="61">
        <f t="shared" si="9"/>
        <v>0</v>
      </c>
      <c r="L12" s="25"/>
      <c r="M12" s="81"/>
      <c r="N12" s="124"/>
      <c r="O12" s="27">
        <f t="shared" si="10"/>
        <v>2.275611375683978</v>
      </c>
      <c r="P12" s="72">
        <f t="shared" si="6"/>
        <v>188.63026535354683</v>
      </c>
      <c r="Q12" s="25"/>
      <c r="S12" s="9">
        <v>7</v>
      </c>
      <c r="T12" s="82">
        <f t="shared" si="0"/>
        <v>0</v>
      </c>
      <c r="U12" s="115">
        <f t="shared" si="1"/>
        <v>188.63026535354683</v>
      </c>
      <c r="V12" s="17">
        <f t="shared" si="2"/>
        <v>2.275611375683978</v>
      </c>
      <c r="W12" s="17" t="e">
        <f t="shared" si="3"/>
        <v>#DIV/0!</v>
      </c>
      <c r="X12" s="80" t="e">
        <f t="shared" si="4"/>
        <v>#DIV/0!</v>
      </c>
      <c r="Y12" s="47" t="e">
        <f t="shared" si="5"/>
        <v>#DIV/0!</v>
      </c>
      <c r="AA12" s="117"/>
      <c r="AB12" s="60"/>
      <c r="AC12" s="118" t="e">
        <f t="shared" si="7"/>
        <v>#DIV/0!</v>
      </c>
      <c r="AD12" s="72" t="e">
        <f t="shared" si="8"/>
        <v>#DIV/0!</v>
      </c>
    </row>
    <row r="13" spans="2:30" ht="13.5" thickBot="1">
      <c r="B13" s="9">
        <v>8</v>
      </c>
      <c r="C13" s="124">
        <v>229.06134976537624</v>
      </c>
      <c r="D13" s="157">
        <v>471882.57957287517</v>
      </c>
      <c r="E13" s="17">
        <f>LOG10(D13)</f>
        <v>5.673833944846615</v>
      </c>
      <c r="F13" s="17">
        <f>H$15*C13+H$16</f>
        <v>5.679420119279633</v>
      </c>
      <c r="G13" s="80">
        <f>((ABS(F13-E13))/F13)*10</f>
        <v>0.00983581829781241</v>
      </c>
      <c r="H13" s="47">
        <f>10^F13</f>
        <v>477991.44006706</v>
      </c>
      <c r="J13" s="60"/>
      <c r="K13" s="61">
        <f t="shared" si="9"/>
        <v>0</v>
      </c>
      <c r="L13" s="25"/>
      <c r="M13" s="81"/>
      <c r="N13" s="124"/>
      <c r="O13" s="27">
        <f t="shared" si="10"/>
        <v>2.275611375683978</v>
      </c>
      <c r="P13" s="72">
        <f t="shared" si="6"/>
        <v>188.63026535354683</v>
      </c>
      <c r="Q13" s="25"/>
      <c r="S13" s="9">
        <v>8</v>
      </c>
      <c r="T13" s="82">
        <f t="shared" si="0"/>
        <v>0</v>
      </c>
      <c r="U13" s="115">
        <f t="shared" si="1"/>
        <v>188.63026535354683</v>
      </c>
      <c r="V13" s="17">
        <f t="shared" si="2"/>
        <v>2.275611375683978</v>
      </c>
      <c r="W13" s="17" t="e">
        <f t="shared" si="3"/>
        <v>#DIV/0!</v>
      </c>
      <c r="X13" s="80" t="e">
        <f t="shared" si="4"/>
        <v>#DIV/0!</v>
      </c>
      <c r="Y13" s="47" t="e">
        <f t="shared" si="5"/>
        <v>#DIV/0!</v>
      </c>
      <c r="AA13" s="117"/>
      <c r="AB13" s="60"/>
      <c r="AC13" s="118" t="e">
        <f t="shared" si="7"/>
        <v>#DIV/0!</v>
      </c>
      <c r="AD13" s="72" t="e">
        <f t="shared" si="8"/>
        <v>#DIV/0!</v>
      </c>
    </row>
    <row r="14" spans="5:30" ht="13.5" thickBot="1">
      <c r="E14" s="168" t="s">
        <v>54</v>
      </c>
      <c r="F14" s="169"/>
      <c r="G14" s="101">
        <f>AVERAGE(G11:G13)</f>
        <v>0.013796780575487305</v>
      </c>
      <c r="I14" s="36"/>
      <c r="J14" s="60"/>
      <c r="K14" s="61">
        <f t="shared" si="9"/>
        <v>0</v>
      </c>
      <c r="L14" s="25"/>
      <c r="M14" s="81"/>
      <c r="N14" s="200"/>
      <c r="O14" s="27">
        <f t="shared" si="10"/>
        <v>2.275611375683978</v>
      </c>
      <c r="P14" s="72">
        <f t="shared" si="6"/>
        <v>188.63026535354683</v>
      </c>
      <c r="Q14" s="25"/>
      <c r="V14" s="168" t="s">
        <v>54</v>
      </c>
      <c r="W14" s="169"/>
      <c r="X14" s="101" t="e">
        <f>AVERAGE(X6:X13)</f>
        <v>#DIV/0!</v>
      </c>
      <c r="AA14" s="117"/>
      <c r="AB14" s="60"/>
      <c r="AC14" s="118" t="e">
        <f t="shared" si="7"/>
        <v>#DIV/0!</v>
      </c>
      <c r="AD14" s="72" t="e">
        <f t="shared" si="8"/>
        <v>#DIV/0!</v>
      </c>
    </row>
    <row r="15" spans="7:30" ht="12.75">
      <c r="G15" s="89" t="s">
        <v>30</v>
      </c>
      <c r="H15" s="84">
        <f>SLOPE(E11:E13,C11:C13)</f>
        <v>0.014859812653169642</v>
      </c>
      <c r="I15" s="36"/>
      <c r="J15" s="60"/>
      <c r="K15" s="61">
        <f t="shared" si="9"/>
        <v>0</v>
      </c>
      <c r="L15" s="25"/>
      <c r="M15" s="81"/>
      <c r="N15" s="200"/>
      <c r="O15" s="27">
        <f t="shared" si="10"/>
        <v>2.275611375683978</v>
      </c>
      <c r="P15" s="72">
        <f t="shared" si="6"/>
        <v>188.63026535354683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7"/>
        <v>#DIV/0!</v>
      </c>
      <c r="AD15" s="72" t="e">
        <f t="shared" si="8"/>
        <v>#DIV/0!</v>
      </c>
    </row>
    <row r="16" spans="7:30" ht="12.75">
      <c r="G16" s="90" t="s">
        <v>31</v>
      </c>
      <c r="H16" s="86">
        <f>INTERCEPT(E11:E13,C11:C13)</f>
        <v>2.275611375683978</v>
      </c>
      <c r="I16" s="36"/>
      <c r="J16" s="60"/>
      <c r="K16" s="61">
        <f t="shared" si="9"/>
        <v>0</v>
      </c>
      <c r="L16" s="25"/>
      <c r="M16" s="81"/>
      <c r="N16" s="200"/>
      <c r="O16" s="27">
        <f t="shared" si="10"/>
        <v>2.275611375683978</v>
      </c>
      <c r="P16" s="72">
        <f t="shared" si="6"/>
        <v>188.63026535354683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7"/>
        <v>#DIV/0!</v>
      </c>
      <c r="AD16" s="72" t="e">
        <f t="shared" si="8"/>
        <v>#DIV/0!</v>
      </c>
    </row>
    <row r="17" spans="7:30" ht="13.5" thickBot="1">
      <c r="G17" s="91" t="s">
        <v>32</v>
      </c>
      <c r="H17" s="88">
        <f>RSQ(E11:E13,C11:C13)</f>
        <v>0.9996805877684961</v>
      </c>
      <c r="L17" s="25"/>
      <c r="M17" s="81"/>
      <c r="N17" s="200"/>
      <c r="O17" s="27">
        <f t="shared" si="10"/>
        <v>2.275611375683978</v>
      </c>
      <c r="P17" s="72">
        <f t="shared" si="6"/>
        <v>188.63026535354683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7"/>
        <v>#DIV/0!</v>
      </c>
      <c r="AD17" s="72" t="e">
        <f t="shared" si="8"/>
        <v>#DIV/0!</v>
      </c>
    </row>
    <row r="18" spans="12:30" ht="13.5" thickBot="1">
      <c r="L18" s="25"/>
      <c r="M18" s="81"/>
      <c r="N18" s="200"/>
      <c r="O18" s="27">
        <f t="shared" si="10"/>
        <v>2.275611375683978</v>
      </c>
      <c r="P18" s="72">
        <f t="shared" si="6"/>
        <v>188.63026535354683</v>
      </c>
      <c r="Q18" s="25"/>
      <c r="AA18" s="117"/>
      <c r="AB18" s="60"/>
      <c r="AC18" s="118" t="e">
        <f t="shared" si="7"/>
        <v>#DIV/0!</v>
      </c>
      <c r="AD18" s="72" t="e">
        <f t="shared" si="8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7"/>
        <v>#DIV/0!</v>
      </c>
      <c r="AD19" s="72" t="e">
        <f t="shared" si="8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1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1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1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1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1"/>
        <v>#NUM!</v>
      </c>
      <c r="L28" s="25"/>
      <c r="O28" s="25"/>
      <c r="P28" s="25"/>
    </row>
    <row r="29" spans="10:16" ht="12.75">
      <c r="J29" s="60"/>
      <c r="K29" s="65" t="e">
        <f t="shared" si="11"/>
        <v>#NUM!</v>
      </c>
      <c r="L29" s="25"/>
      <c r="O29" s="25"/>
      <c r="P29" s="25"/>
    </row>
    <row r="30" spans="10:16" ht="12.75">
      <c r="J30" s="60"/>
      <c r="K30" s="65" t="e">
        <f t="shared" si="11"/>
        <v>#NUM!</v>
      </c>
      <c r="L30" s="25"/>
      <c r="O30" s="25"/>
      <c r="P30" s="25"/>
    </row>
    <row r="31" spans="10:16" ht="12.75">
      <c r="J31" s="60"/>
      <c r="K31" s="65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70" t="s">
        <v>61</v>
      </c>
      <c r="N34" s="171"/>
      <c r="O34" s="171"/>
      <c r="P34" s="172"/>
    </row>
    <row r="35" spans="10:16" ht="15">
      <c r="J35" s="54" t="s">
        <v>42</v>
      </c>
      <c r="K35" s="66"/>
      <c r="L35" s="25"/>
      <c r="M35" s="158" t="s">
        <v>57</v>
      </c>
      <c r="N35" s="186"/>
      <c r="O35" s="186"/>
      <c r="P35" s="194"/>
    </row>
    <row r="36" spans="10:16" ht="15">
      <c r="J36" s="56" t="s">
        <v>39</v>
      </c>
      <c r="K36" s="57"/>
      <c r="L36" s="25"/>
      <c r="M36" s="188" t="s">
        <v>113</v>
      </c>
      <c r="N36" s="189"/>
      <c r="O36" s="189"/>
      <c r="P36" s="195"/>
    </row>
    <row r="37" spans="10:16" ht="15.75" thickBot="1">
      <c r="J37" s="56" t="s">
        <v>27</v>
      </c>
      <c r="K37" s="57"/>
      <c r="L37" s="25"/>
      <c r="M37" s="188" t="s">
        <v>59</v>
      </c>
      <c r="N37" s="196"/>
      <c r="O37" s="196"/>
      <c r="P37" s="195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112</v>
      </c>
      <c r="P38" s="104" t="s">
        <v>114</v>
      </c>
    </row>
    <row r="39" spans="10:16" ht="12.75">
      <c r="J39" s="64"/>
      <c r="K39" s="65" t="e">
        <f>LOG10(J39)*(64)</f>
        <v>#NUM!</v>
      </c>
      <c r="L39" s="25"/>
      <c r="M39" s="105">
        <f>N7</f>
        <v>0</v>
      </c>
      <c r="N39" s="106">
        <f>10^(4*(M39/256))</f>
        <v>1</v>
      </c>
      <c r="O39" s="106">
        <f>P7</f>
        <v>188.63026535354683</v>
      </c>
      <c r="P39" s="107">
        <f>O39/N39</f>
        <v>188.63026535354683</v>
      </c>
    </row>
    <row r="40" spans="10:16" ht="12.75">
      <c r="J40" s="60"/>
      <c r="K40" s="65" t="e">
        <f>LOG10(J40)*(64)</f>
        <v>#NUM!</v>
      </c>
      <c r="L40" s="25"/>
      <c r="M40" s="105">
        <f>N8</f>
        <v>0</v>
      </c>
      <c r="N40" s="106">
        <f>10^(4*(M40/256))</f>
        <v>1</v>
      </c>
      <c r="O40" s="106">
        <f>P8</f>
        <v>188.63026535354683</v>
      </c>
      <c r="P40" s="107">
        <f>O40/N40</f>
        <v>188.63026535354683</v>
      </c>
    </row>
    <row r="41" spans="10:16" ht="12.75">
      <c r="J41" s="60"/>
      <c r="K41" s="65" t="e">
        <f>LOG10(J41)*(64)</f>
        <v>#NUM!</v>
      </c>
      <c r="L41" s="25"/>
      <c r="M41" s="105">
        <f>N9</f>
        <v>0</v>
      </c>
      <c r="N41" s="106">
        <f>10^(4*(M41/256))</f>
        <v>1</v>
      </c>
      <c r="O41" s="106">
        <f>P9</f>
        <v>188.63026535354683</v>
      </c>
      <c r="P41" s="107">
        <f>O41/N41</f>
        <v>188.63026535354683</v>
      </c>
    </row>
    <row r="42" spans="10:16" ht="12.75">
      <c r="J42" s="60"/>
      <c r="K42" s="65" t="e">
        <f>LOG10(J42)*(64)</f>
        <v>#NUM!</v>
      </c>
      <c r="L42" s="25"/>
      <c r="M42" s="105">
        <f>N10</f>
        <v>0</v>
      </c>
      <c r="N42" s="106">
        <f>10^(4*(M42/256))</f>
        <v>1</v>
      </c>
      <c r="O42" s="106">
        <f>P10</f>
        <v>188.63026535354683</v>
      </c>
      <c r="P42" s="107">
        <f>O42/N42</f>
        <v>188.63026535354683</v>
      </c>
    </row>
    <row r="43" spans="10:16" ht="12.75">
      <c r="J43" s="60"/>
      <c r="K43" s="65" t="e">
        <f>LOG10(J43)*(64)</f>
        <v>#NUM!</v>
      </c>
      <c r="L43" s="25"/>
      <c r="M43" s="105">
        <f>N11</f>
        <v>0</v>
      </c>
      <c r="N43" s="106">
        <f>10^(4*(M43/256))</f>
        <v>1</v>
      </c>
      <c r="O43" s="106">
        <f>P11</f>
        <v>188.63026535354683</v>
      </c>
      <c r="P43" s="107">
        <f>O43/N43</f>
        <v>188.63026535354683</v>
      </c>
    </row>
    <row r="44" spans="10:12" ht="13.5" thickBot="1">
      <c r="J44" s="60"/>
      <c r="K44" s="65" t="e">
        <f>LOG10(J44)*(64)</f>
        <v>#NUM!</v>
      </c>
      <c r="L44" s="25"/>
    </row>
    <row r="45" spans="10:15" ht="13.5" thickBot="1">
      <c r="J45" s="60"/>
      <c r="K45" s="65" t="e">
        <f>LOG10(J45)*(64)</f>
        <v>#NUM!</v>
      </c>
      <c r="L45" s="25"/>
      <c r="M45" s="170" t="s">
        <v>84</v>
      </c>
      <c r="N45" s="171"/>
      <c r="O45" s="179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>LOG10(J46)*(64)</f>
        <v>#NUM!</v>
      </c>
      <c r="M46" s="158" t="s">
        <v>115</v>
      </c>
      <c r="N46" s="186"/>
      <c r="O46" s="187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8" t="s">
        <v>81</v>
      </c>
      <c r="N47" s="189"/>
      <c r="O47" s="190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1"/>
      <c r="N48" s="192"/>
      <c r="O48" s="193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116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11"/>
      <c r="N50" s="106">
        <f aca="true" t="shared" si="12" ref="N50:N57">10^(4*(M50/256))</f>
        <v>1</v>
      </c>
      <c r="O50" s="113">
        <f>P39*N50</f>
        <v>188.63026535354683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2"/>
        <v>1</v>
      </c>
      <c r="O51" s="113">
        <f>P39*N51</f>
        <v>188.63026535354683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14"/>
      <c r="N52" s="106">
        <f t="shared" si="12"/>
        <v>1</v>
      </c>
      <c r="O52" s="113">
        <f>P39*N52</f>
        <v>188.63026535354683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2"/>
        <v>1</v>
      </c>
      <c r="O53" s="113">
        <f>P39*N53</f>
        <v>188.63026535354683</v>
      </c>
    </row>
    <row r="54" spans="10:15" ht="12.75">
      <c r="J54" s="64"/>
      <c r="K54" s="65" t="e">
        <f aca="true" t="shared" si="13" ref="K54:K61">LOG10(J54)*(256/LOG10(262144))</f>
        <v>#NUM!</v>
      </c>
      <c r="M54" s="114"/>
      <c r="N54" s="106">
        <f t="shared" si="12"/>
        <v>1</v>
      </c>
      <c r="O54" s="113">
        <f>P39*N54</f>
        <v>188.63026535354683</v>
      </c>
    </row>
    <row r="55" spans="10:15" ht="12.75">
      <c r="J55" s="60"/>
      <c r="K55" s="65" t="e">
        <f t="shared" si="13"/>
        <v>#NUM!</v>
      </c>
      <c r="M55" s="114"/>
      <c r="N55" s="106">
        <f t="shared" si="12"/>
        <v>1</v>
      </c>
      <c r="O55" s="113">
        <f>P39*N55</f>
        <v>188.63026535354683</v>
      </c>
    </row>
    <row r="56" spans="10:15" ht="12.75">
      <c r="J56" s="60"/>
      <c r="K56" s="65" t="e">
        <f t="shared" si="13"/>
        <v>#NUM!</v>
      </c>
      <c r="M56" s="114"/>
      <c r="N56" s="106">
        <f t="shared" si="12"/>
        <v>1</v>
      </c>
      <c r="O56" s="113">
        <f>P39*N56</f>
        <v>188.63026535354683</v>
      </c>
    </row>
    <row r="57" spans="10:15" ht="12.75">
      <c r="J57" s="60"/>
      <c r="K57" s="65" t="e">
        <f t="shared" si="13"/>
        <v>#NUM!</v>
      </c>
      <c r="M57" s="114"/>
      <c r="N57" s="106">
        <f t="shared" si="12"/>
        <v>1</v>
      </c>
      <c r="O57" s="113">
        <f>P39*N57</f>
        <v>188.63026535354683</v>
      </c>
    </row>
    <row r="58" spans="10:11" ht="12.75">
      <c r="J58" s="60"/>
      <c r="K58" s="65" t="e">
        <f t="shared" si="13"/>
        <v>#NUM!</v>
      </c>
    </row>
    <row r="59" spans="10:11" ht="12.75">
      <c r="J59" s="60"/>
      <c r="K59" s="65" t="e">
        <f t="shared" si="13"/>
        <v>#NUM!</v>
      </c>
    </row>
    <row r="60" spans="10:11" ht="12.75">
      <c r="J60" s="60"/>
      <c r="K60" s="65" t="e">
        <f t="shared" si="13"/>
        <v>#NUM!</v>
      </c>
    </row>
    <row r="61" spans="10:11" ht="12.75">
      <c r="J61" s="60"/>
      <c r="K61" s="65" t="e">
        <f t="shared" si="13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6:AD6"/>
    <mergeCell ref="AA5:AD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6">
      <selection activeCell="J39" sqref="J39:J46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58" t="s">
        <v>34</v>
      </c>
      <c r="N4" s="159"/>
      <c r="O4" s="159"/>
      <c r="P4" s="160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54" t="s">
        <v>38</v>
      </c>
      <c r="K5" s="55"/>
      <c r="L5" s="25"/>
      <c r="M5" s="161" t="s">
        <v>70</v>
      </c>
      <c r="N5" s="162"/>
      <c r="O5" s="162"/>
      <c r="P5" s="163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58" t="s">
        <v>34</v>
      </c>
      <c r="AB5" s="159"/>
      <c r="AC5" s="159"/>
      <c r="AD5" s="160"/>
    </row>
    <row r="6" spans="2:30" ht="15.75" thickBot="1">
      <c r="B6" s="9">
        <v>1</v>
      </c>
      <c r="C6" s="124">
        <v>14.09</v>
      </c>
      <c r="D6" s="69"/>
      <c r="E6" s="17"/>
      <c r="F6" s="17">
        <f>H$15*C6+H$16</f>
        <v>1.3501617577104716</v>
      </c>
      <c r="G6" s="80"/>
      <c r="H6" s="47">
        <f>10^F6</f>
        <v>22.39555129947307</v>
      </c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53</v>
      </c>
      <c r="Q6" s="25"/>
      <c r="S6" s="9">
        <v>1</v>
      </c>
      <c r="T6" s="82">
        <f aca="true" t="shared" si="0" ref="T6:T13">M50</f>
        <v>0</v>
      </c>
      <c r="U6" s="115">
        <f aca="true" t="shared" si="1" ref="U6:U13">O50</f>
        <v>13.32620345816229</v>
      </c>
      <c r="V6" s="17">
        <f aca="true" t="shared" si="2" ref="V6:V13">LOG10(U6)</f>
        <v>1.1247064395851756</v>
      </c>
      <c r="W6" s="17" t="e">
        <f aca="true" t="shared" si="3" ref="W6:W13">Y$15*T6+Y$16</f>
        <v>#DIV/0!</v>
      </c>
      <c r="X6" s="80" t="e">
        <f aca="true" t="shared" si="4" ref="X6:X13">((ABS(W6-V6))/W6)*10</f>
        <v>#DIV/0!</v>
      </c>
      <c r="Y6" s="47" t="e">
        <f aca="true" t="shared" si="5" ref="Y6:Y13">10^W6</f>
        <v>#DIV/0!</v>
      </c>
      <c r="AA6" s="161" t="s">
        <v>65</v>
      </c>
      <c r="AB6" s="184"/>
      <c r="AC6" s="184"/>
      <c r="AD6" s="185"/>
    </row>
    <row r="7" spans="2:30" ht="15">
      <c r="B7" s="9">
        <v>2</v>
      </c>
      <c r="C7" s="124">
        <v>83.79</v>
      </c>
      <c r="D7" s="69">
        <v>292</v>
      </c>
      <c r="E7" s="17">
        <f aca="true" t="shared" si="6" ref="E7:E13">LOG10(D7)</f>
        <v>2.4653828514484184</v>
      </c>
      <c r="F7" s="17">
        <f aca="true" t="shared" si="7" ref="F7:F13">H$15*C7+H$16</f>
        <v>2.465437532964774</v>
      </c>
      <c r="G7" s="80">
        <f aca="true" t="shared" si="8" ref="G7:G13">((ABS(F7-E7))/F7)*10</f>
        <v>0.00022179234162155348</v>
      </c>
      <c r="H7" s="47">
        <f aca="true" t="shared" si="9" ref="H7:H13">10^F7</f>
        <v>292.03676769721244</v>
      </c>
      <c r="I7" s="38"/>
      <c r="J7" s="56" t="s">
        <v>27</v>
      </c>
      <c r="K7" s="57"/>
      <c r="L7" s="25"/>
      <c r="M7" s="81"/>
      <c r="N7" s="124"/>
      <c r="O7" s="27">
        <f aca="true" t="shared" si="10" ref="O7:O18">H$15*N7+H$16</f>
        <v>1.1247064395851756</v>
      </c>
      <c r="P7" s="72">
        <f aca="true" t="shared" si="11" ref="P7:P18">10^O7</f>
        <v>13.32620345816229</v>
      </c>
      <c r="Q7" s="25"/>
      <c r="S7" s="9">
        <v>2</v>
      </c>
      <c r="T7" s="82">
        <f t="shared" si="0"/>
        <v>0</v>
      </c>
      <c r="U7" s="115">
        <f t="shared" si="1"/>
        <v>13.32620345816229</v>
      </c>
      <c r="V7" s="17">
        <f t="shared" si="2"/>
        <v>1.1247064395851756</v>
      </c>
      <c r="W7" s="17" t="e">
        <f t="shared" si="3"/>
        <v>#DIV/0!</v>
      </c>
      <c r="X7" s="80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53</v>
      </c>
    </row>
    <row r="8" spans="2:30" ht="13.5" thickBot="1">
      <c r="B8" s="9">
        <v>3</v>
      </c>
      <c r="C8" s="124">
        <v>114.42</v>
      </c>
      <c r="D8" s="69">
        <v>903</v>
      </c>
      <c r="E8" s="17">
        <f t="shared" si="6"/>
        <v>2.9556877503135057</v>
      </c>
      <c r="F8" s="17">
        <f t="shared" si="7"/>
        <v>2.9555508327644775</v>
      </c>
      <c r="G8" s="80">
        <f t="shared" si="8"/>
        <v>0.00046325560538628926</v>
      </c>
      <c r="H8" s="47">
        <f t="shared" si="9"/>
        <v>902.7153612010371</v>
      </c>
      <c r="I8" s="39"/>
      <c r="J8" s="58" t="s">
        <v>20</v>
      </c>
      <c r="K8" s="59" t="s">
        <v>21</v>
      </c>
      <c r="L8" s="25"/>
      <c r="M8" s="81"/>
      <c r="N8" s="124"/>
      <c r="O8" s="27">
        <f t="shared" si="10"/>
        <v>1.1247064395851756</v>
      </c>
      <c r="P8" s="72">
        <f t="shared" si="11"/>
        <v>13.32620345816229</v>
      </c>
      <c r="Q8" s="25"/>
      <c r="S8" s="9">
        <v>3</v>
      </c>
      <c r="T8" s="82">
        <f t="shared" si="0"/>
        <v>0</v>
      </c>
      <c r="U8" s="115">
        <f t="shared" si="1"/>
        <v>13.32620345816229</v>
      </c>
      <c r="V8" s="17">
        <f t="shared" si="2"/>
        <v>1.1247064395851756</v>
      </c>
      <c r="W8" s="17" t="e">
        <f t="shared" si="3"/>
        <v>#DIV/0!</v>
      </c>
      <c r="X8" s="80" t="e">
        <f t="shared" si="4"/>
        <v>#DIV/0!</v>
      </c>
      <c r="Y8" s="47" t="e">
        <f t="shared" si="5"/>
        <v>#DIV/0!</v>
      </c>
      <c r="AA8" s="117"/>
      <c r="AB8" s="60">
        <v>200</v>
      </c>
      <c r="AC8" s="118" t="e">
        <f aca="true" t="shared" si="12" ref="AC8:AC19">Y$15*AB8+Y$16</f>
        <v>#DIV/0!</v>
      </c>
      <c r="AD8" s="72" t="e">
        <f aca="true" t="shared" si="13" ref="AD8:AD19">10^AC8</f>
        <v>#DIV/0!</v>
      </c>
    </row>
    <row r="9" spans="2:30" ht="12.75">
      <c r="B9" s="9">
        <v>4</v>
      </c>
      <c r="C9" s="124">
        <v>146.51</v>
      </c>
      <c r="D9" s="69">
        <v>2944</v>
      </c>
      <c r="E9" s="17">
        <f t="shared" si="6"/>
        <v>3.4689378056654614</v>
      </c>
      <c r="F9" s="17">
        <f t="shared" si="7"/>
        <v>3.469025719822018</v>
      </c>
      <c r="G9" s="80">
        <f t="shared" si="8"/>
        <v>0.000253426073073081</v>
      </c>
      <c r="H9" s="47">
        <f t="shared" si="9"/>
        <v>2944.59601373222</v>
      </c>
      <c r="I9" s="39"/>
      <c r="J9" s="60"/>
      <c r="K9" s="61">
        <f aca="true" t="shared" si="14" ref="K9:K16">J9/4</f>
        <v>0</v>
      </c>
      <c r="L9" s="25"/>
      <c r="M9" s="81"/>
      <c r="N9" s="124"/>
      <c r="O9" s="27">
        <f t="shared" si="10"/>
        <v>1.1247064395851756</v>
      </c>
      <c r="P9" s="72">
        <f t="shared" si="11"/>
        <v>13.32620345816229</v>
      </c>
      <c r="Q9" s="25"/>
      <c r="S9" s="9">
        <v>4</v>
      </c>
      <c r="T9" s="82">
        <f t="shared" si="0"/>
        <v>0</v>
      </c>
      <c r="U9" s="115">
        <f t="shared" si="1"/>
        <v>13.32620345816229</v>
      </c>
      <c r="V9" s="17">
        <f t="shared" si="2"/>
        <v>1.1247064395851756</v>
      </c>
      <c r="W9" s="17" t="e">
        <f t="shared" si="3"/>
        <v>#DIV/0!</v>
      </c>
      <c r="X9" s="80" t="e">
        <f t="shared" si="4"/>
        <v>#DIV/0!</v>
      </c>
      <c r="Y9" s="47" t="e">
        <f t="shared" si="5"/>
        <v>#DIV/0!</v>
      </c>
      <c r="AA9" s="117"/>
      <c r="AB9" s="60"/>
      <c r="AC9" s="118" t="e">
        <f t="shared" si="12"/>
        <v>#DIV/0!</v>
      </c>
      <c r="AD9" s="72" t="e">
        <f t="shared" si="13"/>
        <v>#DIV/0!</v>
      </c>
    </row>
    <row r="10" spans="2:30" ht="12.75">
      <c r="B10" s="9">
        <v>5</v>
      </c>
      <c r="C10" s="124">
        <v>180.44</v>
      </c>
      <c r="D10" s="69">
        <v>10279</v>
      </c>
      <c r="E10" s="17">
        <f t="shared" si="6"/>
        <v>4.011950866059398</v>
      </c>
      <c r="F10" s="17">
        <f t="shared" si="7"/>
        <v>4.011942607259299</v>
      </c>
      <c r="G10" s="80">
        <f t="shared" si="8"/>
        <v>2.0585538995426098E-05</v>
      </c>
      <c r="H10" s="47">
        <f t="shared" si="9"/>
        <v>10278.80453033005</v>
      </c>
      <c r="I10" s="39"/>
      <c r="J10" s="60"/>
      <c r="K10" s="61">
        <f t="shared" si="14"/>
        <v>0</v>
      </c>
      <c r="L10" s="25"/>
      <c r="M10" s="81"/>
      <c r="N10" s="124"/>
      <c r="O10" s="27">
        <f t="shared" si="10"/>
        <v>1.1247064395851756</v>
      </c>
      <c r="P10" s="72">
        <f t="shared" si="11"/>
        <v>13.32620345816229</v>
      </c>
      <c r="Q10" s="25"/>
      <c r="S10" s="9">
        <v>5</v>
      </c>
      <c r="T10" s="82">
        <f t="shared" si="0"/>
        <v>0</v>
      </c>
      <c r="U10" s="115">
        <f t="shared" si="1"/>
        <v>13.32620345816229</v>
      </c>
      <c r="V10" s="17">
        <f t="shared" si="2"/>
        <v>1.1247064395851756</v>
      </c>
      <c r="W10" s="17" t="e">
        <f t="shared" si="3"/>
        <v>#DIV/0!</v>
      </c>
      <c r="X10" s="80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12"/>
        <v>#DIV/0!</v>
      </c>
      <c r="AD10" s="72" t="e">
        <f t="shared" si="13"/>
        <v>#DIV/0!</v>
      </c>
    </row>
    <row r="11" spans="2:30" ht="12.75">
      <c r="B11" s="9">
        <v>6</v>
      </c>
      <c r="C11" s="124">
        <v>211.12</v>
      </c>
      <c r="D11" s="69">
        <v>31830</v>
      </c>
      <c r="E11" s="17">
        <f t="shared" si="6"/>
        <v>4.5028366386210035</v>
      </c>
      <c r="F11" s="17">
        <f t="shared" si="7"/>
        <v>4.502855961417147</v>
      </c>
      <c r="G11" s="80">
        <f t="shared" si="8"/>
        <v>4.291231233943908E-05</v>
      </c>
      <c r="H11" s="47">
        <f t="shared" si="9"/>
        <v>31831.416224035762</v>
      </c>
      <c r="I11" s="39"/>
      <c r="J11" s="60"/>
      <c r="K11" s="61">
        <f t="shared" si="14"/>
        <v>0</v>
      </c>
      <c r="L11" s="25"/>
      <c r="M11" s="81"/>
      <c r="N11" s="124"/>
      <c r="O11" s="27">
        <f t="shared" si="10"/>
        <v>1.1247064395851756</v>
      </c>
      <c r="P11" s="72">
        <f t="shared" si="11"/>
        <v>13.32620345816229</v>
      </c>
      <c r="Q11" s="25"/>
      <c r="S11" s="9">
        <v>6</v>
      </c>
      <c r="T11" s="82">
        <f t="shared" si="0"/>
        <v>0</v>
      </c>
      <c r="U11" s="115">
        <f t="shared" si="1"/>
        <v>13.32620345816229</v>
      </c>
      <c r="V11" s="17">
        <f t="shared" si="2"/>
        <v>1.1247064395851756</v>
      </c>
      <c r="W11" s="17" t="e">
        <f t="shared" si="3"/>
        <v>#DIV/0!</v>
      </c>
      <c r="X11" s="80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12"/>
        <v>#DIV/0!</v>
      </c>
      <c r="AD11" s="72" t="e">
        <f t="shared" si="13"/>
        <v>#DIV/0!</v>
      </c>
    </row>
    <row r="12" spans="2:30" ht="12.75">
      <c r="B12" s="9">
        <v>7</v>
      </c>
      <c r="C12" s="124">
        <v>238.96</v>
      </c>
      <c r="D12" s="69">
        <v>88779</v>
      </c>
      <c r="E12" s="17">
        <f t="shared" si="6"/>
        <v>4.948310248856415</v>
      </c>
      <c r="F12" s="17">
        <f t="shared" si="7"/>
        <v>4.948326228032352</v>
      </c>
      <c r="G12" s="80">
        <f t="shared" si="8"/>
        <v>3.2292082616896236E-05</v>
      </c>
      <c r="H12" s="47">
        <f t="shared" si="9"/>
        <v>88782.26654244502</v>
      </c>
      <c r="I12" s="40"/>
      <c r="J12" s="60"/>
      <c r="K12" s="61">
        <f t="shared" si="14"/>
        <v>0</v>
      </c>
      <c r="L12" s="25"/>
      <c r="M12" s="81"/>
      <c r="N12" s="124"/>
      <c r="O12" s="27">
        <f t="shared" si="10"/>
        <v>1.1247064395851756</v>
      </c>
      <c r="P12" s="72">
        <f t="shared" si="11"/>
        <v>13.32620345816229</v>
      </c>
      <c r="Q12" s="25"/>
      <c r="S12" s="9">
        <v>7</v>
      </c>
      <c r="T12" s="82">
        <f t="shared" si="0"/>
        <v>0</v>
      </c>
      <c r="U12" s="115">
        <f t="shared" si="1"/>
        <v>13.32620345816229</v>
      </c>
      <c r="V12" s="17">
        <f t="shared" si="2"/>
        <v>1.1247064395851756</v>
      </c>
      <c r="W12" s="17" t="e">
        <f t="shared" si="3"/>
        <v>#DIV/0!</v>
      </c>
      <c r="X12" s="80" t="e">
        <f t="shared" si="4"/>
        <v>#DIV/0!</v>
      </c>
      <c r="Y12" s="47" t="e">
        <f t="shared" si="5"/>
        <v>#DIV/0!</v>
      </c>
      <c r="AA12" s="117"/>
      <c r="AB12" s="60"/>
      <c r="AC12" s="118" t="e">
        <f t="shared" si="12"/>
        <v>#DIV/0!</v>
      </c>
      <c r="AD12" s="72" t="e">
        <f t="shared" si="13"/>
        <v>#DIV/0!</v>
      </c>
    </row>
    <row r="13" spans="2:30" ht="13.5" thickBot="1">
      <c r="B13" s="9">
        <v>8</v>
      </c>
      <c r="C13" s="124">
        <v>250.71</v>
      </c>
      <c r="D13" s="133">
        <v>136890</v>
      </c>
      <c r="E13" s="17">
        <f t="shared" si="6"/>
        <v>5.136371723492323</v>
      </c>
      <c r="F13" s="17">
        <f t="shared" si="7"/>
        <v>5.136339002196456</v>
      </c>
      <c r="G13" s="80">
        <f t="shared" si="8"/>
        <v>6.370548332872473E-05</v>
      </c>
      <c r="H13" s="47">
        <f t="shared" si="9"/>
        <v>136879.68660749335</v>
      </c>
      <c r="J13" s="60"/>
      <c r="K13" s="61">
        <f t="shared" si="14"/>
        <v>0</v>
      </c>
      <c r="L13" s="25"/>
      <c r="M13" s="81"/>
      <c r="N13" s="124"/>
      <c r="O13" s="27">
        <f t="shared" si="10"/>
        <v>1.1247064395851756</v>
      </c>
      <c r="P13" s="72">
        <f t="shared" si="11"/>
        <v>13.32620345816229</v>
      </c>
      <c r="Q13" s="25"/>
      <c r="S13" s="9">
        <v>8</v>
      </c>
      <c r="T13" s="82">
        <f t="shared" si="0"/>
        <v>0</v>
      </c>
      <c r="U13" s="115">
        <f t="shared" si="1"/>
        <v>13.32620345816229</v>
      </c>
      <c r="V13" s="17">
        <f t="shared" si="2"/>
        <v>1.1247064395851756</v>
      </c>
      <c r="W13" s="17" t="e">
        <f t="shared" si="3"/>
        <v>#DIV/0!</v>
      </c>
      <c r="X13" s="80" t="e">
        <f t="shared" si="4"/>
        <v>#DIV/0!</v>
      </c>
      <c r="Y13" s="47" t="e">
        <f t="shared" si="5"/>
        <v>#DIV/0!</v>
      </c>
      <c r="AA13" s="117"/>
      <c r="AB13" s="60"/>
      <c r="AC13" s="118" t="e">
        <f t="shared" si="12"/>
        <v>#DIV/0!</v>
      </c>
      <c r="AD13" s="72" t="e">
        <f t="shared" si="13"/>
        <v>#DIV/0!</v>
      </c>
    </row>
    <row r="14" spans="5:30" ht="13.5" thickBot="1">
      <c r="E14" s="168" t="s">
        <v>54</v>
      </c>
      <c r="F14" s="169"/>
      <c r="G14" s="101">
        <f>AVERAGE(G7:G13)</f>
        <v>0.00015685277676591572</v>
      </c>
      <c r="I14" s="36"/>
      <c r="J14" s="60"/>
      <c r="K14" s="61">
        <f t="shared" si="14"/>
        <v>0</v>
      </c>
      <c r="L14" s="25"/>
      <c r="M14" s="81"/>
      <c r="N14" s="200"/>
      <c r="O14" s="27">
        <f t="shared" si="10"/>
        <v>1.1247064395851756</v>
      </c>
      <c r="P14" s="72">
        <f t="shared" si="11"/>
        <v>13.32620345816229</v>
      </c>
      <c r="Q14" s="25"/>
      <c r="V14" s="168" t="s">
        <v>54</v>
      </c>
      <c r="W14" s="169"/>
      <c r="X14" s="101" t="e">
        <f>AVERAGE(X6:X13)</f>
        <v>#DIV/0!</v>
      </c>
      <c r="AA14" s="117"/>
      <c r="AB14" s="60"/>
      <c r="AC14" s="118" t="e">
        <f t="shared" si="12"/>
        <v>#DIV/0!</v>
      </c>
      <c r="AD14" s="72" t="e">
        <f t="shared" si="13"/>
        <v>#DIV/0!</v>
      </c>
    </row>
    <row r="15" spans="7:30" ht="12.75">
      <c r="G15" s="89" t="s">
        <v>30</v>
      </c>
      <c r="H15" s="84">
        <f>SLOPE(E7:E13,C7:C13)</f>
        <v>0.01600108716290248</v>
      </c>
      <c r="I15" s="36"/>
      <c r="J15" s="60"/>
      <c r="K15" s="61">
        <f t="shared" si="14"/>
        <v>0</v>
      </c>
      <c r="L15" s="25"/>
      <c r="M15" s="81"/>
      <c r="N15" s="200"/>
      <c r="O15" s="27">
        <f t="shared" si="10"/>
        <v>1.1247064395851756</v>
      </c>
      <c r="P15" s="72">
        <f t="shared" si="11"/>
        <v>13.32620345816229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12"/>
        <v>#DIV/0!</v>
      </c>
      <c r="AD15" s="72" t="e">
        <f t="shared" si="13"/>
        <v>#DIV/0!</v>
      </c>
    </row>
    <row r="16" spans="7:30" ht="12.75">
      <c r="G16" s="90" t="s">
        <v>31</v>
      </c>
      <c r="H16" s="86">
        <f>INTERCEPT(E7:E13,C7:C13)</f>
        <v>1.1247064395851756</v>
      </c>
      <c r="I16" s="36"/>
      <c r="J16" s="60"/>
      <c r="K16" s="61">
        <f t="shared" si="14"/>
        <v>0</v>
      </c>
      <c r="L16" s="25"/>
      <c r="M16" s="81"/>
      <c r="N16" s="200"/>
      <c r="O16" s="27">
        <f t="shared" si="10"/>
        <v>1.1247064395851756</v>
      </c>
      <c r="P16" s="72">
        <f t="shared" si="11"/>
        <v>13.32620345816229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12"/>
        <v>#DIV/0!</v>
      </c>
      <c r="AD16" s="72" t="e">
        <f t="shared" si="13"/>
        <v>#DIV/0!</v>
      </c>
    </row>
    <row r="17" spans="7:30" ht="13.5" thickBot="1">
      <c r="G17" s="91" t="s">
        <v>32</v>
      </c>
      <c r="H17" s="88">
        <f>RSQ(E7:E13,C7:C13)</f>
        <v>0.9999999949082636</v>
      </c>
      <c r="L17" s="25"/>
      <c r="M17" s="81"/>
      <c r="N17" s="200"/>
      <c r="O17" s="27">
        <f t="shared" si="10"/>
        <v>1.1247064395851756</v>
      </c>
      <c r="P17" s="72">
        <f t="shared" si="11"/>
        <v>13.32620345816229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12"/>
        <v>#DIV/0!</v>
      </c>
      <c r="AD17" s="72" t="e">
        <f t="shared" si="13"/>
        <v>#DIV/0!</v>
      </c>
    </row>
    <row r="18" spans="12:30" ht="13.5" thickBot="1">
      <c r="L18" s="25"/>
      <c r="M18" s="81"/>
      <c r="N18" s="200"/>
      <c r="O18" s="27">
        <f t="shared" si="10"/>
        <v>1.1247064395851756</v>
      </c>
      <c r="P18" s="72">
        <f t="shared" si="11"/>
        <v>13.32620345816229</v>
      </c>
      <c r="Q18" s="25"/>
      <c r="AA18" s="117"/>
      <c r="AB18" s="60"/>
      <c r="AC18" s="118" t="e">
        <f t="shared" si="12"/>
        <v>#DIV/0!</v>
      </c>
      <c r="AD18" s="72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2"/>
        <v>#DIV/0!</v>
      </c>
      <c r="AD19" s="72" t="e">
        <f t="shared" si="13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5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5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5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5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5"/>
        <v>#NUM!</v>
      </c>
      <c r="L28" s="25"/>
      <c r="O28" s="25"/>
      <c r="P28" s="25"/>
    </row>
    <row r="29" spans="10:16" ht="12.75">
      <c r="J29" s="60"/>
      <c r="K29" s="65" t="e">
        <f t="shared" si="15"/>
        <v>#NUM!</v>
      </c>
      <c r="L29" s="25"/>
      <c r="O29" s="25"/>
      <c r="P29" s="25"/>
    </row>
    <row r="30" spans="10:16" ht="12.75">
      <c r="J30" s="60"/>
      <c r="K30" s="65" t="e">
        <f t="shared" si="15"/>
        <v>#NUM!</v>
      </c>
      <c r="L30" s="25"/>
      <c r="O30" s="25"/>
      <c r="P30" s="25"/>
    </row>
    <row r="31" spans="10:16" ht="12.75">
      <c r="J31" s="60"/>
      <c r="K31" s="65" t="e">
        <f t="shared" si="15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70" t="s">
        <v>61</v>
      </c>
      <c r="N34" s="171"/>
      <c r="O34" s="171"/>
      <c r="P34" s="172"/>
    </row>
    <row r="35" spans="10:16" ht="15">
      <c r="J35" s="54" t="s">
        <v>42</v>
      </c>
      <c r="K35" s="66"/>
      <c r="L35" s="25"/>
      <c r="M35" s="158" t="s">
        <v>57</v>
      </c>
      <c r="N35" s="186"/>
      <c r="O35" s="186"/>
      <c r="P35" s="194"/>
    </row>
    <row r="36" spans="10:16" ht="15">
      <c r="J36" s="56" t="s">
        <v>39</v>
      </c>
      <c r="K36" s="57"/>
      <c r="L36" s="25"/>
      <c r="M36" s="188" t="s">
        <v>58</v>
      </c>
      <c r="N36" s="189"/>
      <c r="O36" s="189"/>
      <c r="P36" s="195"/>
    </row>
    <row r="37" spans="10:16" ht="15.75" thickBot="1">
      <c r="J37" s="56" t="s">
        <v>27</v>
      </c>
      <c r="K37" s="57"/>
      <c r="L37" s="25"/>
      <c r="M37" s="188" t="s">
        <v>59</v>
      </c>
      <c r="N37" s="196"/>
      <c r="O37" s="196"/>
      <c r="P37" s="195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53</v>
      </c>
      <c r="P38" s="104" t="s">
        <v>60</v>
      </c>
    </row>
    <row r="39" spans="10:16" ht="12.75">
      <c r="J39" s="64"/>
      <c r="K39" s="65" t="e">
        <f aca="true" t="shared" si="16" ref="K39:K46">LOG10(J39)*(64)</f>
        <v>#NUM!</v>
      </c>
      <c r="L39" s="25"/>
      <c r="M39" s="105">
        <f>N7</f>
        <v>0</v>
      </c>
      <c r="N39" s="106">
        <f>10^(4*(M39/256))</f>
        <v>1</v>
      </c>
      <c r="O39" s="106">
        <f>P7</f>
        <v>13.32620345816229</v>
      </c>
      <c r="P39" s="107">
        <f>O39/N39</f>
        <v>13.32620345816229</v>
      </c>
    </row>
    <row r="40" spans="10:16" ht="12.75">
      <c r="J40" s="60"/>
      <c r="K40" s="65" t="e">
        <f t="shared" si="16"/>
        <v>#NUM!</v>
      </c>
      <c r="L40" s="25"/>
      <c r="M40" s="105">
        <f>N8</f>
        <v>0</v>
      </c>
      <c r="N40" s="106">
        <f>10^(4*(M40/256))</f>
        <v>1</v>
      </c>
      <c r="O40" s="106">
        <f>P8</f>
        <v>13.32620345816229</v>
      </c>
      <c r="P40" s="107">
        <f>O40/N40</f>
        <v>13.32620345816229</v>
      </c>
    </row>
    <row r="41" spans="10:16" ht="12.75">
      <c r="J41" s="60"/>
      <c r="K41" s="65" t="e">
        <f t="shared" si="16"/>
        <v>#NUM!</v>
      </c>
      <c r="L41" s="25"/>
      <c r="M41" s="105">
        <f>N9</f>
        <v>0</v>
      </c>
      <c r="N41" s="106">
        <f>10^(4*(M41/256))</f>
        <v>1</v>
      </c>
      <c r="O41" s="106">
        <f>P9</f>
        <v>13.32620345816229</v>
      </c>
      <c r="P41" s="107">
        <f>O41/N41</f>
        <v>13.32620345816229</v>
      </c>
    </row>
    <row r="42" spans="10:16" ht="12.75">
      <c r="J42" s="60"/>
      <c r="K42" s="65" t="e">
        <f t="shared" si="16"/>
        <v>#NUM!</v>
      </c>
      <c r="L42" s="25"/>
      <c r="M42" s="105">
        <f>N10</f>
        <v>0</v>
      </c>
      <c r="N42" s="106">
        <f>10^(4*(M42/256))</f>
        <v>1</v>
      </c>
      <c r="O42" s="106">
        <f>P10</f>
        <v>13.32620345816229</v>
      </c>
      <c r="P42" s="107">
        <f>O42/N42</f>
        <v>13.32620345816229</v>
      </c>
    </row>
    <row r="43" spans="10:16" ht="12.75">
      <c r="J43" s="60"/>
      <c r="K43" s="65" t="e">
        <f t="shared" si="16"/>
        <v>#NUM!</v>
      </c>
      <c r="L43" s="25"/>
      <c r="M43" s="105">
        <f>N11</f>
        <v>0</v>
      </c>
      <c r="N43" s="106">
        <f>10^(4*(M43/256))</f>
        <v>1</v>
      </c>
      <c r="O43" s="106">
        <f>P11</f>
        <v>13.32620345816229</v>
      </c>
      <c r="P43" s="107">
        <f>O43/N43</f>
        <v>13.32620345816229</v>
      </c>
    </row>
    <row r="44" spans="10:12" ht="13.5" thickBot="1">
      <c r="J44" s="60"/>
      <c r="K44" s="65" t="e">
        <f t="shared" si="16"/>
        <v>#NUM!</v>
      </c>
      <c r="L44" s="25"/>
    </row>
    <row r="45" spans="10:15" ht="13.5" thickBot="1">
      <c r="J45" s="60"/>
      <c r="K45" s="65" t="e">
        <f t="shared" si="16"/>
        <v>#NUM!</v>
      </c>
      <c r="L45" s="25"/>
      <c r="M45" s="170" t="s">
        <v>84</v>
      </c>
      <c r="N45" s="171"/>
      <c r="O45" s="179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6"/>
        <v>#NUM!</v>
      </c>
      <c r="M46" s="158" t="s">
        <v>62</v>
      </c>
      <c r="N46" s="186"/>
      <c r="O46" s="187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8" t="s">
        <v>81</v>
      </c>
      <c r="N47" s="189"/>
      <c r="O47" s="190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1"/>
      <c r="N48" s="192"/>
      <c r="O48" s="193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63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11"/>
      <c r="N50" s="106">
        <f aca="true" t="shared" si="17" ref="N50:N57">10^(4*(M50/256))</f>
        <v>1</v>
      </c>
      <c r="O50" s="113">
        <f>P39*N50</f>
        <v>13.32620345816229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7"/>
        <v>1</v>
      </c>
      <c r="O51" s="113">
        <f>P39*N51</f>
        <v>13.32620345816229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14"/>
      <c r="N52" s="106">
        <f t="shared" si="17"/>
        <v>1</v>
      </c>
      <c r="O52" s="113">
        <f>P39*N52</f>
        <v>13.32620345816229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7"/>
        <v>1</v>
      </c>
      <c r="O53" s="113">
        <f>P39*N53</f>
        <v>13.32620345816229</v>
      </c>
    </row>
    <row r="54" spans="10:15" ht="12.75">
      <c r="J54" s="64"/>
      <c r="K54" s="65" t="e">
        <f>LOG10(J54)*(256/LOG10(262144))</f>
        <v>#NUM!</v>
      </c>
      <c r="M54" s="114"/>
      <c r="N54" s="106">
        <f t="shared" si="17"/>
        <v>1</v>
      </c>
      <c r="O54" s="113">
        <f>P39*N54</f>
        <v>13.32620345816229</v>
      </c>
    </row>
    <row r="55" spans="10:15" ht="12.75">
      <c r="J55" s="60"/>
      <c r="K55" s="65" t="e">
        <f aca="true" t="shared" si="18" ref="K55:K61">LOG10(J55)*(256/LOG10(262144))</f>
        <v>#NUM!</v>
      </c>
      <c r="M55" s="114"/>
      <c r="N55" s="106">
        <f t="shared" si="17"/>
        <v>1</v>
      </c>
      <c r="O55" s="113">
        <f>P39*N55</f>
        <v>13.32620345816229</v>
      </c>
    </row>
    <row r="56" spans="10:15" ht="12.75">
      <c r="J56" s="60"/>
      <c r="K56" s="65" t="e">
        <f t="shared" si="18"/>
        <v>#NUM!</v>
      </c>
      <c r="M56" s="114"/>
      <c r="N56" s="106">
        <f t="shared" si="17"/>
        <v>1</v>
      </c>
      <c r="O56" s="113">
        <f>P39*N56</f>
        <v>13.32620345816229</v>
      </c>
    </row>
    <row r="57" spans="10:15" ht="12.75">
      <c r="J57" s="60"/>
      <c r="K57" s="65" t="e">
        <f t="shared" si="18"/>
        <v>#NUM!</v>
      </c>
      <c r="M57" s="114"/>
      <c r="N57" s="106">
        <f t="shared" si="17"/>
        <v>1</v>
      </c>
      <c r="O57" s="113">
        <f>P39*N57</f>
        <v>13.32620345816229</v>
      </c>
    </row>
    <row r="58" spans="10:11" ht="12.75">
      <c r="J58" s="60"/>
      <c r="K58" s="65" t="e">
        <f t="shared" si="18"/>
        <v>#NUM!</v>
      </c>
    </row>
    <row r="59" spans="10:11" ht="12.75">
      <c r="J59" s="60"/>
      <c r="K59" s="65" t="e">
        <f t="shared" si="18"/>
        <v>#NUM!</v>
      </c>
    </row>
    <row r="60" spans="10:11" ht="12.75">
      <c r="J60" s="60"/>
      <c r="K60" s="65" t="e">
        <f t="shared" si="18"/>
        <v>#NUM!</v>
      </c>
    </row>
    <row r="61" spans="10:11" ht="12.75">
      <c r="J61" s="60"/>
      <c r="K61" s="65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6:AD6"/>
    <mergeCell ref="AA5:AD5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6">
      <selection activeCell="J39" sqref="J39:J46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58" t="s">
        <v>34</v>
      </c>
      <c r="N4" s="159"/>
      <c r="O4" s="159"/>
      <c r="P4" s="160"/>
    </row>
    <row r="5" spans="2:30" ht="15.75" thickBot="1">
      <c r="B5" s="2" t="s">
        <v>12</v>
      </c>
      <c r="C5" s="8" t="s">
        <v>11</v>
      </c>
      <c r="D5" s="3" t="s">
        <v>117</v>
      </c>
      <c r="E5" s="150" t="s">
        <v>118</v>
      </c>
      <c r="F5" s="3" t="s">
        <v>13</v>
      </c>
      <c r="G5" s="7" t="s">
        <v>10</v>
      </c>
      <c r="H5" s="151" t="s">
        <v>119</v>
      </c>
      <c r="J5" s="54" t="s">
        <v>38</v>
      </c>
      <c r="K5" s="55"/>
      <c r="L5" s="25"/>
      <c r="M5" s="161" t="s">
        <v>70</v>
      </c>
      <c r="N5" s="162"/>
      <c r="O5" s="162"/>
      <c r="P5" s="163"/>
      <c r="S5" s="2" t="s">
        <v>12</v>
      </c>
      <c r="T5" s="8" t="s">
        <v>11</v>
      </c>
      <c r="U5" s="3" t="s">
        <v>117</v>
      </c>
      <c r="V5" s="150" t="s">
        <v>118</v>
      </c>
      <c r="W5" s="3" t="s">
        <v>13</v>
      </c>
      <c r="X5" s="7" t="s">
        <v>10</v>
      </c>
      <c r="Y5" s="151" t="s">
        <v>119</v>
      </c>
      <c r="AA5" s="158" t="s">
        <v>34</v>
      </c>
      <c r="AB5" s="159"/>
      <c r="AC5" s="159"/>
      <c r="AD5" s="160"/>
    </row>
    <row r="6" spans="2:30" ht="15.75" thickBot="1">
      <c r="B6" s="9">
        <v>1</v>
      </c>
      <c r="C6" s="124">
        <v>28.61811400590203</v>
      </c>
      <c r="D6" s="69"/>
      <c r="E6" s="17"/>
      <c r="F6" s="17">
        <f>H$15*C6+H$16</f>
        <v>1.4137785735034203</v>
      </c>
      <c r="G6" s="80"/>
      <c r="H6" s="47">
        <f>10^F6</f>
        <v>25.92857048201706</v>
      </c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152" t="s">
        <v>120</v>
      </c>
      <c r="Q6" s="25"/>
      <c r="S6" s="9">
        <v>1</v>
      </c>
      <c r="T6" s="82">
        <f aca="true" t="shared" si="0" ref="T6:T13">M50</f>
        <v>0</v>
      </c>
      <c r="U6" s="115">
        <f aca="true" t="shared" si="1" ref="U6:U13">O50</f>
        <v>10.22351953043145</v>
      </c>
      <c r="V6" s="17">
        <f aca="true" t="shared" si="2" ref="V6:V13">LOG10(U6)</f>
        <v>1.0096004309761466</v>
      </c>
      <c r="W6" s="17" t="e">
        <f aca="true" t="shared" si="3" ref="W6:W13">Y$15*T6+Y$16</f>
        <v>#DIV/0!</v>
      </c>
      <c r="X6" s="80" t="e">
        <f aca="true" t="shared" si="4" ref="X6:X13">((ABS(W6-V6))/W6)*10</f>
        <v>#DIV/0!</v>
      </c>
      <c r="Y6" s="47" t="e">
        <f aca="true" t="shared" si="5" ref="Y6:Y13">10^W6</f>
        <v>#DIV/0!</v>
      </c>
      <c r="AA6" s="161" t="s">
        <v>65</v>
      </c>
      <c r="AB6" s="184"/>
      <c r="AC6" s="184"/>
      <c r="AD6" s="185"/>
    </row>
    <row r="7" spans="2:30" ht="15">
      <c r="B7" s="9">
        <v>2</v>
      </c>
      <c r="C7" s="124">
        <v>83.09864832392284</v>
      </c>
      <c r="D7" s="115">
        <v>152.48101051263072</v>
      </c>
      <c r="E7" s="17">
        <f>LOG10(D7)</f>
        <v>2.1832157614330576</v>
      </c>
      <c r="F7" s="17">
        <f>H$15*C7+H$16</f>
        <v>2.1832157614330585</v>
      </c>
      <c r="G7" s="80">
        <f>((ABS(F7-E7))/F7)*10</f>
        <v>4.068211834075102E-15</v>
      </c>
      <c r="H7" s="47">
        <f>10^F7</f>
        <v>152.48101051263112</v>
      </c>
      <c r="I7" s="38"/>
      <c r="J7" s="56" t="s">
        <v>27</v>
      </c>
      <c r="K7" s="57"/>
      <c r="L7" s="25"/>
      <c r="M7" s="81"/>
      <c r="N7" s="124"/>
      <c r="O7" s="27">
        <f aca="true" t="shared" si="6" ref="O7:O18">H$15*N7+H$16</f>
        <v>1.0096004309761466</v>
      </c>
      <c r="P7" s="72">
        <f aca="true" t="shared" si="7" ref="P7:P18">10^O7</f>
        <v>10.22351953043145</v>
      </c>
      <c r="Q7" s="25"/>
      <c r="S7" s="9">
        <v>2</v>
      </c>
      <c r="T7" s="82">
        <f t="shared" si="0"/>
        <v>0</v>
      </c>
      <c r="U7" s="115">
        <f t="shared" si="1"/>
        <v>10.22351953043145</v>
      </c>
      <c r="V7" s="17">
        <f t="shared" si="2"/>
        <v>1.0096004309761466</v>
      </c>
      <c r="W7" s="17" t="e">
        <f t="shared" si="3"/>
        <v>#DIV/0!</v>
      </c>
      <c r="X7" s="80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56" t="s">
        <v>120</v>
      </c>
    </row>
    <row r="8" spans="2:30" ht="13.5" thickBot="1">
      <c r="B8" s="9">
        <v>3</v>
      </c>
      <c r="C8" s="124">
        <v>109.34437638113516</v>
      </c>
      <c r="D8" s="115">
        <v>358.004365649928</v>
      </c>
      <c r="E8" s="17">
        <f>LOG10(D8)</f>
        <v>2.5538883226386044</v>
      </c>
      <c r="F8" s="17">
        <f>H$15*C8+H$16</f>
        <v>2.5538883226386044</v>
      </c>
      <c r="G8" s="80">
        <f>((ABS(F8-E8))/F8)*10</f>
        <v>0</v>
      </c>
      <c r="H8" s="47">
        <f>10^F8</f>
        <v>358.004365649928</v>
      </c>
      <c r="I8" s="39"/>
      <c r="J8" s="58" t="s">
        <v>20</v>
      </c>
      <c r="K8" s="59" t="s">
        <v>21</v>
      </c>
      <c r="L8" s="25"/>
      <c r="M8" s="81"/>
      <c r="N8" s="124"/>
      <c r="O8" s="27">
        <f t="shared" si="6"/>
        <v>1.0096004309761466</v>
      </c>
      <c r="P8" s="72">
        <f t="shared" si="7"/>
        <v>10.22351953043145</v>
      </c>
      <c r="Q8" s="25"/>
      <c r="S8" s="9">
        <v>3</v>
      </c>
      <c r="T8" s="82">
        <f t="shared" si="0"/>
        <v>0</v>
      </c>
      <c r="U8" s="115">
        <f t="shared" si="1"/>
        <v>10.22351953043145</v>
      </c>
      <c r="V8" s="17">
        <f t="shared" si="2"/>
        <v>1.0096004309761466</v>
      </c>
      <c r="W8" s="17" t="e">
        <f t="shared" si="3"/>
        <v>#DIV/0!</v>
      </c>
      <c r="X8" s="80" t="e">
        <f t="shared" si="4"/>
        <v>#DIV/0!</v>
      </c>
      <c r="Y8" s="47" t="e">
        <f t="shared" si="5"/>
        <v>#DIV/0!</v>
      </c>
      <c r="AA8" s="117"/>
      <c r="AB8" s="60">
        <v>200</v>
      </c>
      <c r="AC8" s="118" t="e">
        <f aca="true" t="shared" si="8" ref="AC8:AC19">Y$15*AB8+Y$16</f>
        <v>#DIV/0!</v>
      </c>
      <c r="AD8" s="72" t="e">
        <f aca="true" t="shared" si="9" ref="AD8:AD19">10^AC8</f>
        <v>#DIV/0!</v>
      </c>
    </row>
    <row r="9" spans="2:30" ht="12.75">
      <c r="B9" s="9">
        <v>4</v>
      </c>
      <c r="C9" s="124">
        <v>139.88738672479758</v>
      </c>
      <c r="D9" s="115">
        <v>966.6117722583646</v>
      </c>
      <c r="E9" s="17">
        <f>LOG10(D9)</f>
        <v>2.985252080059756</v>
      </c>
      <c r="F9" s="17">
        <f>H$15*C9+H$16</f>
        <v>2.985252080059756</v>
      </c>
      <c r="G9" s="80">
        <f>((ABS(F9-E9))/F9)*10</f>
        <v>0</v>
      </c>
      <c r="H9" s="47">
        <f>10^F9</f>
        <v>966.6117722583655</v>
      </c>
      <c r="I9" s="39"/>
      <c r="J9" s="60"/>
      <c r="K9" s="61">
        <f aca="true" t="shared" si="10" ref="K9:K16">J9/4</f>
        <v>0</v>
      </c>
      <c r="L9" s="25"/>
      <c r="M9" s="81"/>
      <c r="N9" s="124"/>
      <c r="O9" s="27">
        <f t="shared" si="6"/>
        <v>1.0096004309761466</v>
      </c>
      <c r="P9" s="72">
        <f t="shared" si="7"/>
        <v>10.22351953043145</v>
      </c>
      <c r="Q9" s="25"/>
      <c r="S9" s="9">
        <v>4</v>
      </c>
      <c r="T9" s="82">
        <f t="shared" si="0"/>
        <v>0</v>
      </c>
      <c r="U9" s="115">
        <f t="shared" si="1"/>
        <v>10.22351953043145</v>
      </c>
      <c r="V9" s="17">
        <f t="shared" si="2"/>
        <v>1.0096004309761466</v>
      </c>
      <c r="W9" s="17" t="e">
        <f t="shared" si="3"/>
        <v>#DIV/0!</v>
      </c>
      <c r="X9" s="80" t="e">
        <f t="shared" si="4"/>
        <v>#DIV/0!</v>
      </c>
      <c r="Y9" s="47" t="e">
        <f t="shared" si="5"/>
        <v>#DIV/0!</v>
      </c>
      <c r="AA9" s="117"/>
      <c r="AB9" s="60"/>
      <c r="AC9" s="118" t="e">
        <f t="shared" si="8"/>
        <v>#DIV/0!</v>
      </c>
      <c r="AD9" s="72" t="e">
        <f t="shared" si="9"/>
        <v>#DIV/0!</v>
      </c>
    </row>
    <row r="10" spans="2:30" ht="12.75">
      <c r="B10" s="9">
        <v>5</v>
      </c>
      <c r="C10" s="124">
        <v>173.26268283694682</v>
      </c>
      <c r="D10" s="115">
        <v>2861.650930258755</v>
      </c>
      <c r="E10" s="17">
        <f>LOG10(D10)</f>
        <v>3.4566166565697323</v>
      </c>
      <c r="F10" s="17">
        <f>H$15*C10+H$16</f>
        <v>3.4566166565697323</v>
      </c>
      <c r="G10" s="80">
        <f>((ABS(F10-E10))/F10)*10</f>
        <v>0</v>
      </c>
      <c r="H10" s="47">
        <f>10^F10</f>
        <v>2861.6509302587574</v>
      </c>
      <c r="I10" s="39"/>
      <c r="J10" s="60"/>
      <c r="K10" s="61">
        <f t="shared" si="10"/>
        <v>0</v>
      </c>
      <c r="L10" s="25"/>
      <c r="M10" s="81"/>
      <c r="N10" s="124"/>
      <c r="O10" s="27">
        <f t="shared" si="6"/>
        <v>1.0096004309761466</v>
      </c>
      <c r="P10" s="72">
        <f t="shared" si="7"/>
        <v>10.22351953043145</v>
      </c>
      <c r="Q10" s="25"/>
      <c r="S10" s="9">
        <v>5</v>
      </c>
      <c r="T10" s="82">
        <f t="shared" si="0"/>
        <v>0</v>
      </c>
      <c r="U10" s="115">
        <f t="shared" si="1"/>
        <v>10.22351953043145</v>
      </c>
      <c r="V10" s="17">
        <f t="shared" si="2"/>
        <v>1.0096004309761466</v>
      </c>
      <c r="W10" s="17" t="e">
        <f t="shared" si="3"/>
        <v>#DIV/0!</v>
      </c>
      <c r="X10" s="80" t="e">
        <f t="shared" si="4"/>
        <v>#DIV/0!</v>
      </c>
      <c r="Y10" s="47" t="e">
        <f t="shared" si="5"/>
        <v>#DIV/0!</v>
      </c>
      <c r="AA10" s="117"/>
      <c r="AB10" s="60"/>
      <c r="AC10" s="118" t="e">
        <f t="shared" si="8"/>
        <v>#DIV/0!</v>
      </c>
      <c r="AD10" s="72" t="e">
        <f t="shared" si="9"/>
        <v>#DIV/0!</v>
      </c>
    </row>
    <row r="11" spans="2:30" ht="12.75">
      <c r="B11" s="9">
        <v>6</v>
      </c>
      <c r="C11" s="124">
        <v>205.03465286799633</v>
      </c>
      <c r="D11" s="115">
        <v>8041.502581374218</v>
      </c>
      <c r="E11" s="17">
        <f>LOG10(D11)</f>
        <v>3.905337205692341</v>
      </c>
      <c r="F11" s="17">
        <f>H$15*C11+H$16</f>
        <v>3.9053372056923417</v>
      </c>
      <c r="G11" s="80">
        <f>((ABS(F11-E11))/F11)*10</f>
        <v>1.1371340974161386E-15</v>
      </c>
      <c r="H11" s="47">
        <f>10^F11</f>
        <v>8041.502581374232</v>
      </c>
      <c r="I11" s="39"/>
      <c r="J11" s="60"/>
      <c r="K11" s="61">
        <f t="shared" si="10"/>
        <v>0</v>
      </c>
      <c r="L11" s="25"/>
      <c r="M11" s="81"/>
      <c r="N11" s="124"/>
      <c r="O11" s="27">
        <f t="shared" si="6"/>
        <v>1.0096004309761466</v>
      </c>
      <c r="P11" s="72">
        <f t="shared" si="7"/>
        <v>10.22351953043145</v>
      </c>
      <c r="Q11" s="25"/>
      <c r="S11" s="9">
        <v>6</v>
      </c>
      <c r="T11" s="82">
        <f t="shared" si="0"/>
        <v>0</v>
      </c>
      <c r="U11" s="115">
        <f t="shared" si="1"/>
        <v>10.22351953043145</v>
      </c>
      <c r="V11" s="17">
        <f t="shared" si="2"/>
        <v>1.0096004309761466</v>
      </c>
      <c r="W11" s="17" t="e">
        <f t="shared" si="3"/>
        <v>#DIV/0!</v>
      </c>
      <c r="X11" s="80" t="e">
        <f t="shared" si="4"/>
        <v>#DIV/0!</v>
      </c>
      <c r="Y11" s="47" t="e">
        <f t="shared" si="5"/>
        <v>#DIV/0!</v>
      </c>
      <c r="AA11" s="117"/>
      <c r="AB11" s="60"/>
      <c r="AC11" s="118" t="e">
        <f t="shared" si="8"/>
        <v>#DIV/0!</v>
      </c>
      <c r="AD11" s="72" t="e">
        <f t="shared" si="9"/>
        <v>#DIV/0!</v>
      </c>
    </row>
    <row r="12" spans="2:30" ht="12.75">
      <c r="B12" s="9">
        <v>7</v>
      </c>
      <c r="C12" s="124">
        <v>235.2586083132967</v>
      </c>
      <c r="D12" s="115">
        <v>21487.945825907198</v>
      </c>
      <c r="E12" s="17">
        <f>LOG10(D12)</f>
        <v>4.332194900409375</v>
      </c>
      <c r="F12" s="17">
        <f>H$15*C12+H$16</f>
        <v>4.332194900409375</v>
      </c>
      <c r="G12" s="80">
        <f>((ABS(F12-E12))/F12)*10</f>
        <v>0</v>
      </c>
      <c r="H12" s="47">
        <f>10^F12</f>
        <v>21487.945825907238</v>
      </c>
      <c r="I12" s="40"/>
      <c r="J12" s="60"/>
      <c r="K12" s="61">
        <f t="shared" si="10"/>
        <v>0</v>
      </c>
      <c r="L12" s="25"/>
      <c r="M12" s="81"/>
      <c r="N12" s="124"/>
      <c r="O12" s="27">
        <f t="shared" si="6"/>
        <v>1.0096004309761466</v>
      </c>
      <c r="P12" s="72">
        <f t="shared" si="7"/>
        <v>10.22351953043145</v>
      </c>
      <c r="Q12" s="25"/>
      <c r="S12" s="9">
        <v>7</v>
      </c>
      <c r="T12" s="82">
        <f t="shared" si="0"/>
        <v>0</v>
      </c>
      <c r="U12" s="115">
        <f t="shared" si="1"/>
        <v>10.22351953043145</v>
      </c>
      <c r="V12" s="17">
        <f t="shared" si="2"/>
        <v>1.0096004309761466</v>
      </c>
      <c r="W12" s="17" t="e">
        <f t="shared" si="3"/>
        <v>#DIV/0!</v>
      </c>
      <c r="X12" s="80" t="e">
        <f t="shared" si="4"/>
        <v>#DIV/0!</v>
      </c>
      <c r="Y12" s="47" t="e">
        <f t="shared" si="5"/>
        <v>#DIV/0!</v>
      </c>
      <c r="AA12" s="117"/>
      <c r="AB12" s="60"/>
      <c r="AC12" s="118" t="e">
        <f t="shared" si="8"/>
        <v>#DIV/0!</v>
      </c>
      <c r="AD12" s="72" t="e">
        <f t="shared" si="9"/>
        <v>#DIV/0!</v>
      </c>
    </row>
    <row r="13" spans="2:30" ht="13.5" thickBot="1">
      <c r="B13" s="9">
        <v>8</v>
      </c>
      <c r="C13" s="124">
        <v>249.70469927879043</v>
      </c>
      <c r="D13" s="157">
        <v>34373.14926329021</v>
      </c>
      <c r="E13" s="17">
        <f>LOG10(D13)</f>
        <v>4.536219323961854</v>
      </c>
      <c r="F13" s="17">
        <f>H$15*C13+H$16</f>
        <v>4.536219323961854</v>
      </c>
      <c r="G13" s="80">
        <f>((ABS(F13-E13))/F13)*10</f>
        <v>0</v>
      </c>
      <c r="H13" s="47">
        <f>10^F13</f>
        <v>34373.14926329021</v>
      </c>
      <c r="J13" s="60"/>
      <c r="K13" s="61">
        <f t="shared" si="10"/>
        <v>0</v>
      </c>
      <c r="L13" s="25"/>
      <c r="M13" s="81"/>
      <c r="N13" s="124"/>
      <c r="O13" s="27">
        <f t="shared" si="6"/>
        <v>1.0096004309761466</v>
      </c>
      <c r="P13" s="72">
        <f t="shared" si="7"/>
        <v>10.22351953043145</v>
      </c>
      <c r="Q13" s="25"/>
      <c r="S13" s="9">
        <v>8</v>
      </c>
      <c r="T13" s="82">
        <f t="shared" si="0"/>
        <v>0</v>
      </c>
      <c r="U13" s="115">
        <f t="shared" si="1"/>
        <v>10.22351953043145</v>
      </c>
      <c r="V13" s="17">
        <f t="shared" si="2"/>
        <v>1.0096004309761466</v>
      </c>
      <c r="W13" s="17" t="e">
        <f t="shared" si="3"/>
        <v>#DIV/0!</v>
      </c>
      <c r="X13" s="80" t="e">
        <f t="shared" si="4"/>
        <v>#DIV/0!</v>
      </c>
      <c r="Y13" s="47" t="e">
        <f t="shared" si="5"/>
        <v>#DIV/0!</v>
      </c>
      <c r="AA13" s="117"/>
      <c r="AB13" s="60"/>
      <c r="AC13" s="118" t="e">
        <f t="shared" si="8"/>
        <v>#DIV/0!</v>
      </c>
      <c r="AD13" s="72" t="e">
        <f t="shared" si="9"/>
        <v>#DIV/0!</v>
      </c>
    </row>
    <row r="14" spans="5:30" ht="13.5" thickBot="1">
      <c r="E14" s="168" t="s">
        <v>54</v>
      </c>
      <c r="F14" s="169"/>
      <c r="G14" s="101">
        <f>AVERAGE(G8:G13)</f>
        <v>1.8952234956935644E-16</v>
      </c>
      <c r="I14" s="36"/>
      <c r="J14" s="60"/>
      <c r="K14" s="61">
        <f t="shared" si="10"/>
        <v>0</v>
      </c>
      <c r="L14" s="25"/>
      <c r="M14" s="81"/>
      <c r="N14" s="200"/>
      <c r="O14" s="27">
        <f t="shared" si="6"/>
        <v>1.0096004309761466</v>
      </c>
      <c r="P14" s="72">
        <f t="shared" si="7"/>
        <v>10.22351953043145</v>
      </c>
      <c r="Q14" s="25"/>
      <c r="V14" s="168" t="s">
        <v>54</v>
      </c>
      <c r="W14" s="169"/>
      <c r="X14" s="101" t="e">
        <f>AVERAGE(X6:X13)</f>
        <v>#DIV/0!</v>
      </c>
      <c r="AA14" s="117"/>
      <c r="AB14" s="60"/>
      <c r="AC14" s="118" t="e">
        <f t="shared" si="8"/>
        <v>#DIV/0!</v>
      </c>
      <c r="AD14" s="72" t="e">
        <f t="shared" si="9"/>
        <v>#DIV/0!</v>
      </c>
    </row>
    <row r="15" spans="7:30" ht="12.75">
      <c r="G15" s="89" t="s">
        <v>30</v>
      </c>
      <c r="H15" s="84">
        <f>SLOPE(E8:E13,C8:C13)</f>
        <v>0.014123157886781722</v>
      </c>
      <c r="I15" s="36"/>
      <c r="J15" s="60"/>
      <c r="K15" s="61">
        <f t="shared" si="10"/>
        <v>0</v>
      </c>
      <c r="L15" s="25"/>
      <c r="M15" s="81"/>
      <c r="N15" s="200"/>
      <c r="O15" s="27">
        <f t="shared" si="6"/>
        <v>1.0096004309761466</v>
      </c>
      <c r="P15" s="72">
        <f t="shared" si="7"/>
        <v>10.22351953043145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8"/>
        <v>#DIV/0!</v>
      </c>
      <c r="AD15" s="72" t="e">
        <f t="shared" si="9"/>
        <v>#DIV/0!</v>
      </c>
    </row>
    <row r="16" spans="7:30" ht="12.75">
      <c r="G16" s="90" t="s">
        <v>31</v>
      </c>
      <c r="H16" s="86">
        <f>INTERCEPT(E8:E13,C8:C13)</f>
        <v>1.0096004309761466</v>
      </c>
      <c r="I16" s="36"/>
      <c r="J16" s="60"/>
      <c r="K16" s="61">
        <f t="shared" si="10"/>
        <v>0</v>
      </c>
      <c r="L16" s="25"/>
      <c r="M16" s="81"/>
      <c r="N16" s="200"/>
      <c r="O16" s="27">
        <f t="shared" si="6"/>
        <v>1.0096004309761466</v>
      </c>
      <c r="P16" s="72">
        <f t="shared" si="7"/>
        <v>10.22351953043145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8"/>
        <v>#DIV/0!</v>
      </c>
      <c r="AD16" s="72" t="e">
        <f t="shared" si="9"/>
        <v>#DIV/0!</v>
      </c>
    </row>
    <row r="17" spans="7:30" ht="13.5" thickBot="1">
      <c r="G17" s="91" t="s">
        <v>32</v>
      </c>
      <c r="H17" s="88">
        <f>RSQ(E8:E13,C8:C13)</f>
        <v>0.9999999999999996</v>
      </c>
      <c r="L17" s="25"/>
      <c r="M17" s="81"/>
      <c r="N17" s="200"/>
      <c r="O17" s="27">
        <f t="shared" si="6"/>
        <v>1.0096004309761466</v>
      </c>
      <c r="P17" s="72">
        <f t="shared" si="7"/>
        <v>10.22351953043145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8"/>
        <v>#DIV/0!</v>
      </c>
      <c r="AD17" s="72" t="e">
        <f t="shared" si="9"/>
        <v>#DIV/0!</v>
      </c>
    </row>
    <row r="18" spans="12:30" ht="13.5" thickBot="1">
      <c r="L18" s="25"/>
      <c r="M18" s="81"/>
      <c r="N18" s="200"/>
      <c r="O18" s="27">
        <f t="shared" si="6"/>
        <v>1.0096004309761466</v>
      </c>
      <c r="P18" s="72">
        <f t="shared" si="7"/>
        <v>10.22351953043145</v>
      </c>
      <c r="Q18" s="25"/>
      <c r="AA18" s="117"/>
      <c r="AB18" s="60"/>
      <c r="AC18" s="118" t="e">
        <f t="shared" si="8"/>
        <v>#DIV/0!</v>
      </c>
      <c r="AD18" s="72" t="e">
        <f t="shared" si="9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8"/>
        <v>#DIV/0!</v>
      </c>
      <c r="AD19" s="72" t="e">
        <f t="shared" si="9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1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1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1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1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1"/>
        <v>#NUM!</v>
      </c>
      <c r="L28" s="25"/>
      <c r="O28" s="25"/>
      <c r="P28" s="25"/>
    </row>
    <row r="29" spans="10:16" ht="12.75">
      <c r="J29" s="60"/>
      <c r="K29" s="65" t="e">
        <f t="shared" si="11"/>
        <v>#NUM!</v>
      </c>
      <c r="L29" s="25"/>
      <c r="O29" s="25"/>
      <c r="P29" s="25"/>
    </row>
    <row r="30" spans="10:16" ht="12.75">
      <c r="J30" s="60"/>
      <c r="K30" s="65" t="e">
        <f t="shared" si="11"/>
        <v>#NUM!</v>
      </c>
      <c r="L30" s="25"/>
      <c r="O30" s="25"/>
      <c r="P30" s="25"/>
    </row>
    <row r="31" spans="10:16" ht="12.75">
      <c r="J31" s="60"/>
      <c r="K31" s="65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70" t="s">
        <v>61</v>
      </c>
      <c r="N34" s="171"/>
      <c r="O34" s="171"/>
      <c r="P34" s="172"/>
    </row>
    <row r="35" spans="10:16" ht="15">
      <c r="J35" s="54" t="s">
        <v>42</v>
      </c>
      <c r="K35" s="66"/>
      <c r="L35" s="25"/>
      <c r="M35" s="158" t="s">
        <v>57</v>
      </c>
      <c r="N35" s="186"/>
      <c r="O35" s="186"/>
      <c r="P35" s="194"/>
    </row>
    <row r="36" spans="10:16" ht="15">
      <c r="J36" s="56" t="s">
        <v>39</v>
      </c>
      <c r="K36" s="57"/>
      <c r="L36" s="25"/>
      <c r="M36" s="188" t="s">
        <v>121</v>
      </c>
      <c r="N36" s="189"/>
      <c r="O36" s="189"/>
      <c r="P36" s="195"/>
    </row>
    <row r="37" spans="10:16" ht="15.75" thickBot="1">
      <c r="J37" s="56" t="s">
        <v>27</v>
      </c>
      <c r="K37" s="57"/>
      <c r="L37" s="25"/>
      <c r="M37" s="188" t="s">
        <v>59</v>
      </c>
      <c r="N37" s="196"/>
      <c r="O37" s="196"/>
      <c r="P37" s="195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53" t="s">
        <v>120</v>
      </c>
      <c r="P38" s="154" t="s">
        <v>122</v>
      </c>
    </row>
    <row r="39" spans="10:16" ht="12.75">
      <c r="J39" s="64"/>
      <c r="K39" s="65" t="e">
        <f aca="true" t="shared" si="12" ref="K39:K46">LOG10(J39)*(64)</f>
        <v>#NUM!</v>
      </c>
      <c r="L39" s="25"/>
      <c r="M39" s="105">
        <f>N7</f>
        <v>0</v>
      </c>
      <c r="N39" s="106">
        <f>10^(4*(M39/256))</f>
        <v>1</v>
      </c>
      <c r="O39" s="106">
        <f>P7</f>
        <v>10.22351953043145</v>
      </c>
      <c r="P39" s="107">
        <f>O39/N39</f>
        <v>10.22351953043145</v>
      </c>
    </row>
    <row r="40" spans="10:16" ht="12.75">
      <c r="J40" s="60"/>
      <c r="K40" s="65" t="e">
        <f t="shared" si="12"/>
        <v>#NUM!</v>
      </c>
      <c r="L40" s="25"/>
      <c r="M40" s="105">
        <f>N8</f>
        <v>0</v>
      </c>
      <c r="N40" s="106">
        <f>10^(4*(M40/256))</f>
        <v>1</v>
      </c>
      <c r="O40" s="106">
        <f>P8</f>
        <v>10.22351953043145</v>
      </c>
      <c r="P40" s="107">
        <f>O40/N40</f>
        <v>10.22351953043145</v>
      </c>
    </row>
    <row r="41" spans="10:16" ht="12.75">
      <c r="J41" s="60"/>
      <c r="K41" s="65" t="e">
        <f t="shared" si="12"/>
        <v>#NUM!</v>
      </c>
      <c r="L41" s="25"/>
      <c r="M41" s="105">
        <f>N9</f>
        <v>0</v>
      </c>
      <c r="N41" s="106">
        <f>10^(4*(M41/256))</f>
        <v>1</v>
      </c>
      <c r="O41" s="106">
        <f>P9</f>
        <v>10.22351953043145</v>
      </c>
      <c r="P41" s="107">
        <f>O41/N41</f>
        <v>10.22351953043145</v>
      </c>
    </row>
    <row r="42" spans="10:16" ht="12.75">
      <c r="J42" s="60"/>
      <c r="K42" s="65" t="e">
        <f t="shared" si="12"/>
        <v>#NUM!</v>
      </c>
      <c r="L42" s="25"/>
      <c r="M42" s="105">
        <f>N10</f>
        <v>0</v>
      </c>
      <c r="N42" s="106">
        <f>10^(4*(M42/256))</f>
        <v>1</v>
      </c>
      <c r="O42" s="106">
        <f>P10</f>
        <v>10.22351953043145</v>
      </c>
      <c r="P42" s="107">
        <f>O42/N42</f>
        <v>10.22351953043145</v>
      </c>
    </row>
    <row r="43" spans="10:16" ht="12.75">
      <c r="J43" s="60"/>
      <c r="K43" s="65" t="e">
        <f t="shared" si="12"/>
        <v>#NUM!</v>
      </c>
      <c r="L43" s="25"/>
      <c r="M43" s="105">
        <f>N11</f>
        <v>0</v>
      </c>
      <c r="N43" s="106">
        <f>10^(4*(M43/256))</f>
        <v>1</v>
      </c>
      <c r="O43" s="106">
        <f>P11</f>
        <v>10.22351953043145</v>
      </c>
      <c r="P43" s="107">
        <f>O43/N43</f>
        <v>10.22351953043145</v>
      </c>
    </row>
    <row r="44" spans="10:12" ht="13.5" thickBot="1">
      <c r="J44" s="60"/>
      <c r="K44" s="65" t="e">
        <f t="shared" si="12"/>
        <v>#NUM!</v>
      </c>
      <c r="L44" s="25"/>
    </row>
    <row r="45" spans="10:15" ht="13.5" thickBot="1">
      <c r="J45" s="60"/>
      <c r="K45" s="65" t="e">
        <f t="shared" si="12"/>
        <v>#NUM!</v>
      </c>
      <c r="L45" s="25"/>
      <c r="M45" s="170" t="s">
        <v>84</v>
      </c>
      <c r="N45" s="171"/>
      <c r="O45" s="179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2"/>
        <v>#NUM!</v>
      </c>
      <c r="M46" s="158" t="s">
        <v>123</v>
      </c>
      <c r="N46" s="186"/>
      <c r="O46" s="187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8" t="s">
        <v>81</v>
      </c>
      <c r="N47" s="189"/>
      <c r="O47" s="190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1"/>
      <c r="N48" s="192"/>
      <c r="O48" s="193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55" t="s">
        <v>124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11"/>
      <c r="N50" s="106">
        <f aca="true" t="shared" si="13" ref="N50:N57">10^(4*(M50/256))</f>
        <v>1</v>
      </c>
      <c r="O50" s="113">
        <f>P39*N50</f>
        <v>10.22351953043145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3"/>
        <v>1</v>
      </c>
      <c r="O51" s="113">
        <f>P39*N51</f>
        <v>10.22351953043145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14"/>
      <c r="N52" s="106">
        <f t="shared" si="13"/>
        <v>1</v>
      </c>
      <c r="O52" s="113">
        <f>P39*N52</f>
        <v>10.22351953043145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3"/>
        <v>1</v>
      </c>
      <c r="O53" s="113">
        <f>P39*N53</f>
        <v>10.22351953043145</v>
      </c>
    </row>
    <row r="54" spans="10:15" ht="12.75">
      <c r="J54" s="64"/>
      <c r="K54" s="65" t="e">
        <f aca="true" t="shared" si="14" ref="K54:K61">LOG10(J54)*(256/LOG10(262144))</f>
        <v>#NUM!</v>
      </c>
      <c r="M54" s="114"/>
      <c r="N54" s="106">
        <f t="shared" si="13"/>
        <v>1</v>
      </c>
      <c r="O54" s="113">
        <f>P39*N54</f>
        <v>10.22351953043145</v>
      </c>
    </row>
    <row r="55" spans="10:15" ht="12.75">
      <c r="J55" s="60"/>
      <c r="K55" s="65" t="e">
        <f t="shared" si="14"/>
        <v>#NUM!</v>
      </c>
      <c r="M55" s="114"/>
      <c r="N55" s="106">
        <f t="shared" si="13"/>
        <v>1</v>
      </c>
      <c r="O55" s="113">
        <f>P39*N55</f>
        <v>10.22351953043145</v>
      </c>
    </row>
    <row r="56" spans="10:15" ht="12.75">
      <c r="J56" s="60"/>
      <c r="K56" s="65" t="e">
        <f t="shared" si="14"/>
        <v>#NUM!</v>
      </c>
      <c r="M56" s="114"/>
      <c r="N56" s="106">
        <f t="shared" si="13"/>
        <v>1</v>
      </c>
      <c r="O56" s="113">
        <f>P39*N56</f>
        <v>10.22351953043145</v>
      </c>
    </row>
    <row r="57" spans="10:15" ht="12.75">
      <c r="J57" s="60"/>
      <c r="K57" s="65" t="e">
        <f t="shared" si="14"/>
        <v>#NUM!</v>
      </c>
      <c r="M57" s="114"/>
      <c r="N57" s="106">
        <f t="shared" si="13"/>
        <v>1</v>
      </c>
      <c r="O57" s="113">
        <f>P39*N57</f>
        <v>10.22351953043145</v>
      </c>
    </row>
    <row r="58" spans="10:11" ht="12.75">
      <c r="J58" s="60"/>
      <c r="K58" s="65" t="e">
        <f t="shared" si="14"/>
        <v>#NUM!</v>
      </c>
    </row>
    <row r="59" spans="10:11" ht="12.75">
      <c r="J59" s="60"/>
      <c r="K59" s="65" t="e">
        <f t="shared" si="14"/>
        <v>#NUM!</v>
      </c>
    </row>
    <row r="60" spans="10:11" ht="12.75">
      <c r="J60" s="60"/>
      <c r="K60" s="65" t="e">
        <f t="shared" si="14"/>
        <v>#NUM!</v>
      </c>
    </row>
    <row r="61" spans="10:11" ht="12.75">
      <c r="J61" s="60"/>
      <c r="K61" s="65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6:AD6"/>
    <mergeCell ref="AA5:AD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Brian Shah</cp:lastModifiedBy>
  <cp:lastPrinted>2008-04-21T18:29:46Z</cp:lastPrinted>
  <dcterms:created xsi:type="dcterms:W3CDTF">1999-12-06T19:17:15Z</dcterms:created>
  <dcterms:modified xsi:type="dcterms:W3CDTF">2015-09-14T17:29:44Z</dcterms:modified>
  <cp:category/>
  <cp:version/>
  <cp:contentType/>
  <cp:contentStatus/>
</cp:coreProperties>
</file>